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josephcoletti/Downloads/"/>
    </mc:Choice>
  </mc:AlternateContent>
  <xr:revisionPtr revIDLastSave="0" documentId="13_ncr:1_{C1030719-FA56-9144-9A0D-8DB4FB1E69C3}" xr6:coauthVersionLast="47" xr6:coauthVersionMax="47" xr10:uidLastSave="{00000000-0000-0000-0000-000000000000}"/>
  <bookViews>
    <workbookView xWindow="4380" yWindow="780" windowWidth="24420" windowHeight="13140" xr2:uid="{D8055404-2C0A-4BA8-99EB-D551513FBB2C}"/>
  </bookViews>
  <sheets>
    <sheet name="summary co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2" l="1"/>
  <c r="E33" i="2"/>
  <c r="E30" i="2"/>
  <c r="H4" i="2"/>
  <c r="H5" i="2" s="1"/>
  <c r="K13" i="2" l="1"/>
  <c r="K15" i="2" s="1"/>
  <c r="K30" i="2" l="1"/>
  <c r="K31" i="2"/>
  <c r="K32" i="2"/>
  <c r="K29" i="2"/>
  <c r="E31" i="2"/>
  <c r="E32" i="2"/>
  <c r="E29" i="2"/>
  <c r="G23" i="2" l="1"/>
  <c r="H23" i="2"/>
  <c r="F23" i="2"/>
  <c r="I12" i="2"/>
  <c r="I13" i="2"/>
  <c r="C5" i="2" s="1"/>
  <c r="I14" i="2"/>
  <c r="I15" i="2"/>
  <c r="I16" i="2"/>
  <c r="I17" i="2"/>
  <c r="I18" i="2"/>
  <c r="I19" i="2"/>
  <c r="I20" i="2"/>
  <c r="I21" i="2"/>
  <c r="I22" i="2"/>
  <c r="I11" i="2"/>
  <c r="C4" i="2" l="1"/>
  <c r="I23" i="2"/>
  <c r="J33" i="2" l="1"/>
  <c r="D33" i="2"/>
  <c r="C33" i="2"/>
  <c r="B33" i="2"/>
  <c r="B4" i="2" l="1"/>
  <c r="H33" i="2"/>
  <c r="I33" i="2"/>
  <c r="D4" i="2" l="1"/>
  <c r="F4" i="2" s="1"/>
  <c r="I4" i="2" s="1"/>
  <c r="B5" i="2"/>
  <c r="D5" i="2" s="1"/>
  <c r="F5" i="2" s="1"/>
  <c r="I5" i="2" s="1"/>
</calcChain>
</file>

<file path=xl/sharedStrings.xml><?xml version="1.0" encoding="utf-8"?>
<sst xmlns="http://schemas.openxmlformats.org/spreadsheetml/2006/main" count="69" uniqueCount="55">
  <si>
    <t>Needs</t>
  </si>
  <si>
    <t>Funds Available</t>
  </si>
  <si>
    <t>Unmet Needs</t>
  </si>
  <si>
    <t>General Assembly
Appropriation</t>
  </si>
  <si>
    <t>Unmet Need
 with 
GA Appropriation</t>
  </si>
  <si>
    <t>IF Other Funds Not Used to Backfill HRB Deficit</t>
  </si>
  <si>
    <t>Unmet Needs
without
Use of Other Funds</t>
  </si>
  <si>
    <t>No ERA2 for Florence Affordable Housing</t>
  </si>
  <si>
    <t>No Proposal 2: Reduce Florence Affordable Housing</t>
  </si>
  <si>
    <r>
      <t xml:space="preserve">Cost </t>
    </r>
    <r>
      <rPr>
        <i/>
        <sz val="11"/>
        <color theme="1"/>
        <rFont val="Aptos Narrow"/>
        <family val="2"/>
        <scheme val="minor"/>
      </rPr>
      <t>without</t>
    </r>
    <r>
      <rPr>
        <sz val="11"/>
        <color theme="1"/>
        <rFont val="Aptos Narrow"/>
        <family val="2"/>
        <scheme val="minor"/>
      </rPr>
      <t xml:space="preserve"> contingency</t>
    </r>
  </si>
  <si>
    <t>Cost with contingency</t>
  </si>
  <si>
    <t>CDBG-DR Remaining Funds
As of October 31, 2024</t>
  </si>
  <si>
    <t>Transfer of Funds Per NCORR</t>
  </si>
  <si>
    <t>Balance Funds Available</t>
  </si>
  <si>
    <t>NCFS/NCAS Balances</t>
  </si>
  <si>
    <t>Program/Activity</t>
  </si>
  <si>
    <t>Matthew</t>
  </si>
  <si>
    <t>Florence</t>
  </si>
  <si>
    <t>Mitigation</t>
  </si>
  <si>
    <t>Balance After Greater of Draw Down or Expended</t>
  </si>
  <si>
    <t>Transfer from Florence and to Mitigation</t>
  </si>
  <si>
    <t>Proposal 1 
Move HRP Expense to Mitigation Funds</t>
  </si>
  <si>
    <t>Proposal 2 
Move ADDITAIONAL HRP Expense to Mitigation Funds</t>
  </si>
  <si>
    <t>Total of both Programs</t>
  </si>
  <si>
    <t>Administration</t>
  </si>
  <si>
    <t>Planning</t>
  </si>
  <si>
    <t>Homeowner Recovery Program</t>
  </si>
  <si>
    <t>Strategic Buyout</t>
  </si>
  <si>
    <t xml:space="preserve">Affordable Housing Development </t>
  </si>
  <si>
    <t>Difference between DRGR and NCFS</t>
  </si>
  <si>
    <t xml:space="preserve">Homeowner Assistance </t>
  </si>
  <si>
    <t>Housing Counseling Fund</t>
  </si>
  <si>
    <t>Public Housing Restoration</t>
  </si>
  <si>
    <t>Small Business</t>
  </si>
  <si>
    <t>Infrastructure Recovery</t>
  </si>
  <si>
    <t>Code Enforcement Support</t>
  </si>
  <si>
    <t>Not Assigned</t>
  </si>
  <si>
    <t>Grant Amount</t>
  </si>
  <si>
    <t>Remaining Cost without Construction Contingence</t>
  </si>
  <si>
    <t>Remaining Cost with Construction Contingence</t>
  </si>
  <si>
    <t>Activity</t>
  </si>
  <si>
    <t>Step 6
Contract and Bid Work</t>
  </si>
  <si>
    <t>Step 7 Construction</t>
  </si>
  <si>
    <t>Step 8 Complete</t>
  </si>
  <si>
    <t>Grand Total</t>
  </si>
  <si>
    <t>Step 7
Construction</t>
  </si>
  <si>
    <t>Step 8
Complete</t>
  </si>
  <si>
    <t>Construction Cost</t>
  </si>
  <si>
    <t>TRA Cost</t>
  </si>
  <si>
    <t>Direct Cost</t>
  </si>
  <si>
    <t>Indirect Cost</t>
  </si>
  <si>
    <t>TRA = Temporary Housing Assistance</t>
  </si>
  <si>
    <t>Direct Cost = Estimated cost for Vendors and Flood Insurance Assistance</t>
  </si>
  <si>
    <t>Indirect = HRP Staff &amp; Salesforce</t>
  </si>
  <si>
    <t>SUMMARY OF NEEDS TO COMPLETE HRP AS OF 10/30/2024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</si>
</sst>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trike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3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1" xfId="1" applyNumberFormat="1" applyFont="1" applyBorder="1"/>
    <xf numFmtId="164" fontId="0" fillId="3" borderId="1" xfId="1" applyNumberFormat="1" applyFont="1" applyFill="1" applyBorder="1"/>
    <xf numFmtId="164" fontId="0" fillId="3" borderId="3" xfId="1" applyNumberFormat="1" applyFont="1" applyFill="1" applyBorder="1"/>
    <xf numFmtId="0" fontId="2" fillId="3" borderId="2" xfId="0" applyFont="1" applyFill="1" applyBorder="1" applyAlignment="1">
      <alignment horizontal="center" wrapText="1"/>
    </xf>
    <xf numFmtId="164" fontId="2" fillId="0" borderId="0" xfId="1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164" fontId="0" fillId="0" borderId="0" xfId="0" applyNumberFormat="1"/>
    <xf numFmtId="164" fontId="0" fillId="0" borderId="1" xfId="1" applyNumberFormat="1" applyFont="1" applyBorder="1" applyAlignment="1">
      <alignment horizontal="left" wrapText="1"/>
    </xf>
    <xf numFmtId="0" fontId="3" fillId="0" borderId="0" xfId="0" applyFont="1"/>
    <xf numFmtId="164" fontId="4" fillId="0" borderId="0" xfId="1" applyNumberFormat="1" applyFont="1"/>
    <xf numFmtId="0" fontId="2" fillId="5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4" xfId="1" applyNumberFormat="1" applyFont="1" applyBorder="1"/>
    <xf numFmtId="164" fontId="0" fillId="3" borderId="4" xfId="1" applyNumberFormat="1" applyFont="1" applyFill="1" applyBorder="1"/>
    <xf numFmtId="164" fontId="0" fillId="3" borderId="6" xfId="1" applyNumberFormat="1" applyFont="1" applyFill="1" applyBorder="1"/>
    <xf numFmtId="164" fontId="2" fillId="2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4" fontId="0" fillId="0" borderId="1" xfId="2" applyFont="1" applyBorder="1"/>
    <xf numFmtId="165" fontId="0" fillId="0" borderId="1" xfId="2" applyNumberFormat="1" applyFont="1" applyBorder="1"/>
    <xf numFmtId="165" fontId="0" fillId="0" borderId="0" xfId="0" applyNumberFormat="1"/>
    <xf numFmtId="44" fontId="0" fillId="3" borderId="1" xfId="2" applyFont="1" applyFill="1" applyBorder="1"/>
    <xf numFmtId="44" fontId="0" fillId="3" borderId="3" xfId="2" applyFont="1" applyFill="1" applyBorder="1"/>
    <xf numFmtId="165" fontId="0" fillId="0" borderId="5" xfId="2" applyNumberFormat="1" applyFont="1" applyBorder="1"/>
    <xf numFmtId="165" fontId="0" fillId="3" borderId="5" xfId="2" applyNumberFormat="1" applyFont="1" applyFill="1" applyBorder="1"/>
    <xf numFmtId="165" fontId="2" fillId="2" borderId="1" xfId="2" applyNumberFormat="1" applyFont="1" applyFill="1" applyBorder="1" applyAlignment="1">
      <alignment horizontal="center" wrapText="1"/>
    </xf>
    <xf numFmtId="165" fontId="2" fillId="2" borderId="1" xfId="2" applyNumberFormat="1" applyFont="1" applyFill="1" applyBorder="1"/>
    <xf numFmtId="165" fontId="0" fillId="0" borderId="0" xfId="2" applyNumberFormat="1" applyFont="1"/>
    <xf numFmtId="164" fontId="4" fillId="0" borderId="1" xfId="1" applyNumberFormat="1" applyFont="1" applyBorder="1"/>
    <xf numFmtId="164" fontId="4" fillId="3" borderId="1" xfId="1" applyNumberFormat="1" applyFont="1" applyFill="1" applyBorder="1"/>
    <xf numFmtId="164" fontId="4" fillId="3" borderId="3" xfId="1" applyNumberFormat="1" applyFont="1" applyFill="1" applyBorder="1"/>
    <xf numFmtId="0" fontId="2" fillId="0" borderId="1" xfId="0" applyFont="1" applyBorder="1" applyAlignment="1">
      <alignment wrapText="1"/>
    </xf>
    <xf numFmtId="165" fontId="2" fillId="0" borderId="1" xfId="2" applyNumberFormat="1" applyFont="1" applyBorder="1"/>
    <xf numFmtId="165" fontId="0" fillId="0" borderId="1" xfId="2" applyNumberFormat="1" applyFont="1" applyFill="1" applyBorder="1"/>
    <xf numFmtId="44" fontId="2" fillId="0" borderId="0" xfId="0" applyNumberFormat="1" applyFont="1"/>
    <xf numFmtId="0" fontId="2" fillId="0" borderId="0" xfId="0" applyFont="1"/>
    <xf numFmtId="0" fontId="2" fillId="6" borderId="1" xfId="0" applyFont="1" applyFill="1" applyBorder="1" applyAlignment="1">
      <alignment horizontal="center" wrapText="1"/>
    </xf>
    <xf numFmtId="165" fontId="0" fillId="6" borderId="1" xfId="2" applyNumberFormat="1" applyFont="1" applyFill="1" applyBorder="1"/>
    <xf numFmtId="164" fontId="2" fillId="0" borderId="1" xfId="1" applyNumberFormat="1" applyFont="1" applyBorder="1" applyAlignment="1">
      <alignment horizontal="left" wrapText="1"/>
    </xf>
    <xf numFmtId="164" fontId="4" fillId="0" borderId="1" xfId="1" applyNumberFormat="1" applyFont="1" applyBorder="1" applyAlignment="1">
      <alignment horizontal="left" wrapText="1"/>
    </xf>
    <xf numFmtId="0" fontId="6" fillId="0" borderId="0" xfId="0" applyFont="1"/>
    <xf numFmtId="164" fontId="2" fillId="2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5EA1-3AD6-4075-AB76-9067A09FB910}">
  <dimension ref="A1:M54"/>
  <sheetViews>
    <sheetView tabSelected="1" zoomScale="130" zoomScaleNormal="130" workbookViewId="0">
      <selection sqref="A1:I1"/>
    </sheetView>
  </sheetViews>
  <sheetFormatPr baseColWidth="10" defaultColWidth="8.83203125" defaultRowHeight="15" x14ac:dyDescent="0.2"/>
  <cols>
    <col min="1" max="1" width="32" customWidth="1"/>
    <col min="2" max="3" width="14.6640625" customWidth="1"/>
    <col min="4" max="4" width="16.33203125" bestFit="1" customWidth="1"/>
    <col min="5" max="5" width="15" customWidth="1"/>
    <col min="6" max="6" width="15.83203125" customWidth="1"/>
    <col min="7" max="7" width="18.5" customWidth="1"/>
    <col min="8" max="8" width="22.1640625" customWidth="1"/>
    <col min="9" max="9" width="15.5" customWidth="1"/>
    <col min="10" max="10" width="13.33203125" bestFit="1" customWidth="1"/>
    <col min="11" max="11" width="14.83203125" customWidth="1"/>
    <col min="12" max="12" width="13" bestFit="1" customWidth="1"/>
    <col min="13" max="13" width="13.5" bestFit="1" customWidth="1"/>
    <col min="14" max="17" width="19.5" customWidth="1"/>
  </cols>
  <sheetData>
    <row r="1" spans="1:13" x14ac:dyDescent="0.2">
      <c r="A1" s="53" t="s">
        <v>54</v>
      </c>
      <c r="B1" s="54"/>
      <c r="C1" s="54"/>
      <c r="D1" s="54"/>
      <c r="E1" s="54"/>
      <c r="F1" s="54"/>
      <c r="G1" s="54"/>
      <c r="H1" s="54"/>
      <c r="I1" s="54"/>
    </row>
    <row r="2" spans="1:13" ht="15" customHeight="1" x14ac:dyDescent="0.2">
      <c r="A2" s="55"/>
      <c r="B2" s="55" t="s">
        <v>0</v>
      </c>
      <c r="C2" s="55" t="s">
        <v>1</v>
      </c>
      <c r="D2" s="55" t="s">
        <v>2</v>
      </c>
      <c r="E2" s="56" t="s">
        <v>3</v>
      </c>
      <c r="F2" s="56" t="s">
        <v>4</v>
      </c>
      <c r="G2" s="57" t="s">
        <v>5</v>
      </c>
      <c r="H2" s="57"/>
      <c r="I2" s="56" t="s">
        <v>6</v>
      </c>
    </row>
    <row r="3" spans="1:13" ht="48" customHeight="1" x14ac:dyDescent="0.2">
      <c r="A3" s="55"/>
      <c r="B3" s="55"/>
      <c r="C3" s="55"/>
      <c r="D3" s="55"/>
      <c r="E3" s="56"/>
      <c r="F3" s="56"/>
      <c r="G3" s="41" t="s">
        <v>7</v>
      </c>
      <c r="H3" s="41" t="s">
        <v>8</v>
      </c>
      <c r="I3" s="56"/>
    </row>
    <row r="4" spans="1:13" x14ac:dyDescent="0.2">
      <c r="A4" s="1" t="s">
        <v>9</v>
      </c>
      <c r="B4" s="24">
        <f>E33</f>
        <v>324274843.73289317</v>
      </c>
      <c r="C4" s="24">
        <f>+I13</f>
        <v>103436678.84999999</v>
      </c>
      <c r="D4" s="24">
        <f>+B4-C4</f>
        <v>220838164.88289317</v>
      </c>
      <c r="E4" s="24">
        <v>30000000</v>
      </c>
      <c r="F4" s="24">
        <f>+D4-E4</f>
        <v>190838164.88289317</v>
      </c>
      <c r="G4" s="42">
        <v>30000000</v>
      </c>
      <c r="H4" s="42">
        <f>+H13</f>
        <v>43700000</v>
      </c>
      <c r="I4" s="24">
        <f>+F4+G4+H4</f>
        <v>264538164.88289317</v>
      </c>
    </row>
    <row r="5" spans="1:13" x14ac:dyDescent="0.2">
      <c r="A5" s="1" t="s">
        <v>10</v>
      </c>
      <c r="B5" s="24">
        <f>K33</f>
        <v>349019579.77910709</v>
      </c>
      <c r="C5" s="24">
        <f>I13</f>
        <v>103436678.84999999</v>
      </c>
      <c r="D5" s="24">
        <f>+B5-C5</f>
        <v>245582900.9291071</v>
      </c>
      <c r="E5" s="24">
        <v>30000000</v>
      </c>
      <c r="F5" s="24">
        <f>+D5-E5</f>
        <v>215582900.9291071</v>
      </c>
      <c r="G5" s="42">
        <v>30000000</v>
      </c>
      <c r="H5" s="42">
        <f>+H4</f>
        <v>43700000</v>
      </c>
      <c r="I5" s="24">
        <f>+F5+G5+H5</f>
        <v>289282900.92910707</v>
      </c>
    </row>
    <row r="9" spans="1:13" x14ac:dyDescent="0.2">
      <c r="A9" s="47" t="s">
        <v>11</v>
      </c>
      <c r="B9" s="48"/>
      <c r="C9" s="48"/>
      <c r="D9" s="48"/>
      <c r="E9" s="48"/>
      <c r="F9" s="49" t="s">
        <v>12</v>
      </c>
      <c r="G9" s="49"/>
      <c r="H9" s="50"/>
      <c r="I9" s="47" t="s">
        <v>13</v>
      </c>
      <c r="K9" s="52" t="s">
        <v>14</v>
      </c>
      <c r="L9" s="52"/>
      <c r="M9" s="52"/>
    </row>
    <row r="10" spans="1:13" ht="64" x14ac:dyDescent="0.2">
      <c r="A10" s="43" t="s">
        <v>15</v>
      </c>
      <c r="B10" s="22" t="s">
        <v>16</v>
      </c>
      <c r="C10" s="22" t="s">
        <v>17</v>
      </c>
      <c r="D10" s="22" t="s">
        <v>18</v>
      </c>
      <c r="E10" s="21" t="s">
        <v>19</v>
      </c>
      <c r="F10" s="16" t="s">
        <v>20</v>
      </c>
      <c r="G10" s="8" t="s">
        <v>21</v>
      </c>
      <c r="H10" s="8" t="s">
        <v>22</v>
      </c>
      <c r="I10" s="47"/>
      <c r="K10" s="36" t="s">
        <v>23</v>
      </c>
      <c r="L10" s="22" t="s">
        <v>16</v>
      </c>
      <c r="M10" s="22" t="s">
        <v>17</v>
      </c>
    </row>
    <row r="11" spans="1:13" ht="16" x14ac:dyDescent="0.2">
      <c r="A11" s="12" t="s">
        <v>24</v>
      </c>
      <c r="B11" s="23">
        <v>434240.91999999993</v>
      </c>
      <c r="C11" s="23">
        <v>332821.6099999994</v>
      </c>
      <c r="D11" s="23">
        <v>3697680.41</v>
      </c>
      <c r="E11" s="23">
        <v>4464742.9399999995</v>
      </c>
      <c r="F11" s="26">
        <v>0</v>
      </c>
      <c r="G11" s="26">
        <v>0</v>
      </c>
      <c r="H11" s="27">
        <v>0</v>
      </c>
      <c r="I11" s="23">
        <f>+E11+F11+G11+H11</f>
        <v>4464742.9399999995</v>
      </c>
      <c r="K11" s="1"/>
      <c r="L11" s="1"/>
      <c r="M11" s="1"/>
    </row>
    <row r="12" spans="1:13" ht="15" customHeight="1" x14ac:dyDescent="0.2">
      <c r="A12" s="12" t="s">
        <v>25</v>
      </c>
      <c r="B12" s="5">
        <v>562353</v>
      </c>
      <c r="C12" s="5">
        <v>3147779.1799999997</v>
      </c>
      <c r="D12" s="5">
        <v>13167726.68</v>
      </c>
      <c r="E12" s="5">
        <v>16877858.859999999</v>
      </c>
      <c r="F12" s="6">
        <v>0</v>
      </c>
      <c r="G12" s="6">
        <v>-3872279</v>
      </c>
      <c r="H12" s="7">
        <v>0</v>
      </c>
      <c r="I12" s="5">
        <f t="shared" ref="I12:I23" si="0">+E12+F12+G12+H12</f>
        <v>13005579.859999999</v>
      </c>
      <c r="K12" s="1"/>
      <c r="L12" s="1"/>
      <c r="M12" s="1"/>
    </row>
    <row r="13" spans="1:13" ht="17" x14ac:dyDescent="0.2">
      <c r="A13" s="44" t="s">
        <v>26</v>
      </c>
      <c r="B13" s="33">
        <v>12774789.609999985</v>
      </c>
      <c r="C13" s="33">
        <v>1276513.8600000143</v>
      </c>
      <c r="D13" s="33">
        <v>0</v>
      </c>
      <c r="E13" s="33">
        <v>14051303.470000001</v>
      </c>
      <c r="F13" s="34">
        <v>1511297.38</v>
      </c>
      <c r="G13" s="34">
        <v>44174078</v>
      </c>
      <c r="H13" s="35">
        <v>43700000</v>
      </c>
      <c r="I13" s="33">
        <f t="shared" si="0"/>
        <v>103436678.84999999</v>
      </c>
      <c r="K13" s="37">
        <f>+M13+L13</f>
        <v>13771611</v>
      </c>
      <c r="L13" s="38">
        <v>-4108924</v>
      </c>
      <c r="M13" s="24">
        <v>17880535</v>
      </c>
    </row>
    <row r="14" spans="1:13" ht="16" x14ac:dyDescent="0.2">
      <c r="A14" s="12" t="s">
        <v>27</v>
      </c>
      <c r="B14" s="5">
        <v>0</v>
      </c>
      <c r="C14" s="5">
        <v>0</v>
      </c>
      <c r="D14" s="5">
        <v>28581380.699999999</v>
      </c>
      <c r="E14" s="5">
        <v>28581380.699999999</v>
      </c>
      <c r="F14" s="6">
        <v>0</v>
      </c>
      <c r="G14" s="6">
        <v>-23000000</v>
      </c>
      <c r="H14" s="7">
        <v>0</v>
      </c>
      <c r="I14" s="5">
        <f t="shared" si="0"/>
        <v>5581380.6999999993</v>
      </c>
    </row>
    <row r="15" spans="1:13" ht="16" x14ac:dyDescent="0.2">
      <c r="A15" s="12" t="s">
        <v>28</v>
      </c>
      <c r="B15" s="5">
        <v>-8950699.8499999978</v>
      </c>
      <c r="C15" s="5">
        <v>10045332.149999999</v>
      </c>
      <c r="D15" s="5">
        <v>0</v>
      </c>
      <c r="E15" s="5">
        <v>1094632.3000000007</v>
      </c>
      <c r="F15" s="6">
        <v>0</v>
      </c>
      <c r="G15" s="6">
        <v>-3800000</v>
      </c>
      <c r="H15" s="7">
        <v>-43700000</v>
      </c>
      <c r="I15" s="5">
        <f t="shared" si="0"/>
        <v>-46405367.700000003</v>
      </c>
      <c r="K15" s="39">
        <f>+E13-K13</f>
        <v>279692.47000000067</v>
      </c>
      <c r="L15" s="40" t="s">
        <v>29</v>
      </c>
    </row>
    <row r="16" spans="1:13" ht="16" x14ac:dyDescent="0.2">
      <c r="A16" s="12" t="s">
        <v>30</v>
      </c>
      <c r="B16" s="5">
        <v>0</v>
      </c>
      <c r="C16" s="5">
        <v>0</v>
      </c>
      <c r="D16" s="5">
        <v>4270479.6399999997</v>
      </c>
      <c r="E16" s="5">
        <v>4270479.6399999997</v>
      </c>
      <c r="F16" s="6">
        <v>0</v>
      </c>
      <c r="G16" s="6">
        <v>0</v>
      </c>
      <c r="H16" s="7">
        <v>0</v>
      </c>
      <c r="I16" s="5">
        <f t="shared" si="0"/>
        <v>4270479.6399999997</v>
      </c>
      <c r="K16" s="45"/>
    </row>
    <row r="17" spans="1:11" ht="16" x14ac:dyDescent="0.2">
      <c r="A17" s="12" t="s">
        <v>31</v>
      </c>
      <c r="B17" s="5">
        <v>0</v>
      </c>
      <c r="C17" s="5">
        <v>0</v>
      </c>
      <c r="D17" s="5">
        <v>0</v>
      </c>
      <c r="E17" s="5">
        <v>0</v>
      </c>
      <c r="F17" s="6">
        <v>0</v>
      </c>
      <c r="G17" s="6">
        <v>0</v>
      </c>
      <c r="H17" s="7">
        <v>0</v>
      </c>
      <c r="I17" s="5">
        <f t="shared" si="0"/>
        <v>0</v>
      </c>
      <c r="K17" s="40"/>
    </row>
    <row r="18" spans="1:11" ht="16" x14ac:dyDescent="0.2">
      <c r="A18" s="12" t="s">
        <v>32</v>
      </c>
      <c r="B18" s="5">
        <v>0</v>
      </c>
      <c r="C18" s="5">
        <v>0</v>
      </c>
      <c r="D18" s="5">
        <v>19875110.060000002</v>
      </c>
      <c r="E18" s="5">
        <v>19875110.060000002</v>
      </c>
      <c r="F18" s="6">
        <v>0</v>
      </c>
      <c r="G18" s="6">
        <v>-12001799</v>
      </c>
      <c r="H18" s="7">
        <v>0</v>
      </c>
      <c r="I18" s="5">
        <f t="shared" si="0"/>
        <v>7873311.0600000024</v>
      </c>
    </row>
    <row r="19" spans="1:11" ht="16" x14ac:dyDescent="0.2">
      <c r="A19" s="12" t="s">
        <v>33</v>
      </c>
      <c r="B19" s="5">
        <v>0</v>
      </c>
      <c r="C19" s="5">
        <v>0</v>
      </c>
      <c r="D19" s="5">
        <v>0</v>
      </c>
      <c r="E19" s="5">
        <v>0</v>
      </c>
      <c r="F19" s="6">
        <v>0</v>
      </c>
      <c r="G19" s="6">
        <v>0</v>
      </c>
      <c r="H19" s="7">
        <v>0</v>
      </c>
      <c r="I19" s="5">
        <f t="shared" si="0"/>
        <v>0</v>
      </c>
    </row>
    <row r="20" spans="1:11" ht="16" x14ac:dyDescent="0.2">
      <c r="A20" s="12" t="s">
        <v>34</v>
      </c>
      <c r="B20" s="5">
        <v>0</v>
      </c>
      <c r="C20" s="5">
        <v>0</v>
      </c>
      <c r="D20" s="5">
        <v>13627887.370000001</v>
      </c>
      <c r="E20" s="5">
        <v>13627887.370000001</v>
      </c>
      <c r="F20" s="6">
        <v>0</v>
      </c>
      <c r="G20" s="6">
        <v>-1500000</v>
      </c>
      <c r="H20" s="7">
        <v>0</v>
      </c>
      <c r="I20" s="5">
        <f t="shared" si="0"/>
        <v>12127887.370000001</v>
      </c>
    </row>
    <row r="21" spans="1:11" ht="16" x14ac:dyDescent="0.2">
      <c r="A21" s="12" t="s">
        <v>35</v>
      </c>
      <c r="B21" s="5">
        <v>0</v>
      </c>
      <c r="C21" s="5">
        <v>0</v>
      </c>
      <c r="D21" s="5">
        <v>5000000</v>
      </c>
      <c r="E21" s="5">
        <v>5000000</v>
      </c>
      <c r="F21" s="6">
        <v>-1511297.38</v>
      </c>
      <c r="G21" s="6">
        <v>0</v>
      </c>
      <c r="H21" s="7"/>
      <c r="I21" s="5">
        <f t="shared" si="0"/>
        <v>3488702.62</v>
      </c>
    </row>
    <row r="22" spans="1:11" ht="17" thickBot="1" x14ac:dyDescent="0.25">
      <c r="A22" s="12" t="s">
        <v>36</v>
      </c>
      <c r="B22" s="17">
        <v>0</v>
      </c>
      <c r="C22" s="17">
        <v>0</v>
      </c>
      <c r="D22" s="17">
        <v>66690668</v>
      </c>
      <c r="E22" s="17">
        <v>66690668</v>
      </c>
      <c r="F22" s="18">
        <v>0</v>
      </c>
      <c r="G22" s="18">
        <v>0</v>
      </c>
      <c r="H22" s="19"/>
      <c r="I22" s="17">
        <f t="shared" si="0"/>
        <v>66690668</v>
      </c>
    </row>
    <row r="23" spans="1:11" ht="16" x14ac:dyDescent="0.2">
      <c r="A23" s="43" t="s">
        <v>37</v>
      </c>
      <c r="B23" s="28">
        <v>4820683.6799999774</v>
      </c>
      <c r="C23" s="28">
        <v>14802446.800000012</v>
      </c>
      <c r="D23" s="28">
        <v>154910932.86000001</v>
      </c>
      <c r="E23" s="28">
        <v>174534063.34</v>
      </c>
      <c r="F23" s="29">
        <f>SUM(F11:F22)</f>
        <v>0</v>
      </c>
      <c r="G23" s="29">
        <f t="shared" ref="G23:H23" si="1">SUM(G11:G22)</f>
        <v>0</v>
      </c>
      <c r="H23" s="29">
        <f t="shared" si="1"/>
        <v>0</v>
      </c>
      <c r="I23" s="28">
        <f t="shared" si="0"/>
        <v>174534063.34</v>
      </c>
    </row>
    <row r="27" spans="1:11" x14ac:dyDescent="0.2">
      <c r="A27" s="51" t="s">
        <v>38</v>
      </c>
      <c r="B27" s="51"/>
      <c r="C27" s="51"/>
      <c r="D27" s="51"/>
      <c r="E27" s="51"/>
      <c r="F27" s="9"/>
      <c r="G27" s="46" t="s">
        <v>39</v>
      </c>
      <c r="H27" s="46"/>
      <c r="I27" s="46"/>
      <c r="J27" s="46"/>
      <c r="K27" s="46"/>
    </row>
    <row r="28" spans="1:11" ht="48" x14ac:dyDescent="0.2">
      <c r="A28" s="15" t="s">
        <v>40</v>
      </c>
      <c r="B28" s="15" t="s">
        <v>41</v>
      </c>
      <c r="C28" s="15" t="s">
        <v>42</v>
      </c>
      <c r="D28" s="15" t="s">
        <v>43</v>
      </c>
      <c r="E28" s="15" t="s">
        <v>44</v>
      </c>
      <c r="F28" s="10"/>
      <c r="G28" s="20" t="s">
        <v>40</v>
      </c>
      <c r="H28" s="20" t="s">
        <v>41</v>
      </c>
      <c r="I28" s="20" t="s">
        <v>45</v>
      </c>
      <c r="J28" s="20" t="s">
        <v>46</v>
      </c>
      <c r="K28" s="20" t="s">
        <v>44</v>
      </c>
    </row>
    <row r="29" spans="1:11" ht="16" x14ac:dyDescent="0.2">
      <c r="A29" s="12" t="s">
        <v>47</v>
      </c>
      <c r="B29" s="24">
        <v>116541782.775613</v>
      </c>
      <c r="C29" s="24">
        <v>115108168.78652374</v>
      </c>
      <c r="D29" s="24">
        <v>41751774.14000003</v>
      </c>
      <c r="E29" s="24">
        <f>SUM(B29:D29)</f>
        <v>273401725.70213675</v>
      </c>
      <c r="G29" s="12" t="s">
        <v>47</v>
      </c>
      <c r="H29" s="23">
        <v>128195961.05317436</v>
      </c>
      <c r="I29" s="24">
        <v>126618985.66517629</v>
      </c>
      <c r="J29" s="24">
        <v>43331515.030000031</v>
      </c>
      <c r="K29" s="24">
        <f>SUM(H29:J29)</f>
        <v>298146461.74835068</v>
      </c>
    </row>
    <row r="30" spans="1:11" ht="16" x14ac:dyDescent="0.2">
      <c r="A30" s="12" t="s">
        <v>48</v>
      </c>
      <c r="B30" s="5">
        <v>13870671.460857673</v>
      </c>
      <c r="C30" s="5">
        <v>9226607.3898987621</v>
      </c>
      <c r="D30" s="5">
        <v>729971.18000000087</v>
      </c>
      <c r="E30" s="24">
        <f>SUM(B30:D30)</f>
        <v>23827250.030756436</v>
      </c>
      <c r="G30" s="12" t="s">
        <v>48</v>
      </c>
      <c r="H30" s="5">
        <v>13870671.460857673</v>
      </c>
      <c r="I30" s="5">
        <v>9226607.3898987621</v>
      </c>
      <c r="J30" s="5">
        <v>729971.18000000087</v>
      </c>
      <c r="K30" s="24">
        <f t="shared" ref="K30:K32" si="2">SUM(H30:J30)</f>
        <v>23827250.030756436</v>
      </c>
    </row>
    <row r="31" spans="1:11" ht="16" x14ac:dyDescent="0.2">
      <c r="A31" s="12" t="s">
        <v>49</v>
      </c>
      <c r="B31" s="5">
        <v>4879372</v>
      </c>
      <c r="C31" s="5">
        <v>4099240</v>
      </c>
      <c r="D31" s="5">
        <v>0</v>
      </c>
      <c r="E31" s="5">
        <f t="shared" ref="E31:E32" si="3">SUM(B31:D31)</f>
        <v>8978612</v>
      </c>
      <c r="G31" s="12" t="s">
        <v>49</v>
      </c>
      <c r="H31" s="5">
        <v>4879372</v>
      </c>
      <c r="I31" s="5">
        <v>4099240</v>
      </c>
      <c r="J31" s="5">
        <v>0</v>
      </c>
      <c r="K31" s="24">
        <f t="shared" si="2"/>
        <v>8978612</v>
      </c>
    </row>
    <row r="32" spans="1:11" ht="16" x14ac:dyDescent="0.2">
      <c r="A32" s="12" t="s">
        <v>50</v>
      </c>
      <c r="B32" s="5">
        <v>5346538</v>
      </c>
      <c r="C32" s="5">
        <v>4981298</v>
      </c>
      <c r="D32" s="5">
        <v>7739420</v>
      </c>
      <c r="E32" s="5">
        <f t="shared" si="3"/>
        <v>18067256</v>
      </c>
      <c r="G32" s="12" t="s">
        <v>50</v>
      </c>
      <c r="H32" s="5">
        <v>5346538</v>
      </c>
      <c r="I32" s="5">
        <v>4981298</v>
      </c>
      <c r="J32" s="5">
        <v>7739420</v>
      </c>
      <c r="K32" s="24">
        <f t="shared" si="2"/>
        <v>18067256</v>
      </c>
    </row>
    <row r="33" spans="1:11" ht="16" x14ac:dyDescent="0.2">
      <c r="A33" s="20" t="s">
        <v>44</v>
      </c>
      <c r="B33" s="30">
        <f>SUM(B29:B32)</f>
        <v>140638364.23647067</v>
      </c>
      <c r="C33" s="30">
        <f>SUM(C29:C32)</f>
        <v>133415314.17642251</v>
      </c>
      <c r="D33" s="30">
        <f>SUM(D29:D32)</f>
        <v>50221165.32000003</v>
      </c>
      <c r="E33" s="31">
        <f>SUM(E29:E32)</f>
        <v>324274843.73289317</v>
      </c>
      <c r="F33" s="32"/>
      <c r="G33" s="30" t="s">
        <v>44</v>
      </c>
      <c r="H33" s="30">
        <f>SUM(H29:H32)</f>
        <v>152292542.51403204</v>
      </c>
      <c r="I33" s="30">
        <f>SUM(I29:I32)</f>
        <v>144926131.05507505</v>
      </c>
      <c r="J33" s="30">
        <f>SUM(J29:J32)</f>
        <v>51800906.210000031</v>
      </c>
      <c r="K33" s="31">
        <f>SUM(K29:K32)</f>
        <v>349019579.77910709</v>
      </c>
    </row>
    <row r="34" spans="1:11" x14ac:dyDescent="0.2">
      <c r="A34" t="s">
        <v>51</v>
      </c>
      <c r="B34" s="3"/>
      <c r="C34" s="3"/>
      <c r="D34" s="3"/>
      <c r="E34" s="3"/>
      <c r="G34" t="s">
        <v>51</v>
      </c>
      <c r="K34" s="25"/>
    </row>
    <row r="35" spans="1:11" x14ac:dyDescent="0.2">
      <c r="A35" t="s">
        <v>52</v>
      </c>
      <c r="C35" s="3"/>
      <c r="D35" s="3"/>
      <c r="E35" s="3"/>
      <c r="G35" t="s">
        <v>52</v>
      </c>
      <c r="K35" s="11"/>
    </row>
    <row r="36" spans="1:11" x14ac:dyDescent="0.2">
      <c r="A36" t="s">
        <v>53</v>
      </c>
      <c r="E36" s="11"/>
      <c r="G36" t="s">
        <v>53</v>
      </c>
    </row>
    <row r="39" spans="1:11" ht="16" x14ac:dyDescent="0.2">
      <c r="A39" s="13"/>
      <c r="B39" s="13"/>
      <c r="C39" s="14"/>
    </row>
    <row r="41" spans="1:11" x14ac:dyDescent="0.2">
      <c r="F41" s="2"/>
    </row>
    <row r="46" spans="1:11" ht="99.75" customHeight="1" x14ac:dyDescent="0.2">
      <c r="A46" s="4"/>
    </row>
    <row r="54" ht="48" customHeight="1" x14ac:dyDescent="0.2"/>
  </sheetData>
  <mergeCells count="15">
    <mergeCell ref="A1:I1"/>
    <mergeCell ref="A2:A3"/>
    <mergeCell ref="F2:F3"/>
    <mergeCell ref="E2:E3"/>
    <mergeCell ref="D2:D3"/>
    <mergeCell ref="C2:C3"/>
    <mergeCell ref="B2:B3"/>
    <mergeCell ref="I2:I3"/>
    <mergeCell ref="G2:H2"/>
    <mergeCell ref="G27:K27"/>
    <mergeCell ref="A9:E9"/>
    <mergeCell ref="F9:H9"/>
    <mergeCell ref="I9:I10"/>
    <mergeCell ref="A27:E27"/>
    <mergeCell ref="K9:M9"/>
  </mergeCells>
  <pageMargins left="0.7" right="0.7" top="0.75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ecaf2a-da40-4349-83f1-ee936a4cbf3f">
      <Terms xmlns="http://schemas.microsoft.com/office/infopath/2007/PartnerControls"/>
    </lcf76f155ced4ddcb4097134ff3c332f>
    <TaxCatchAll xmlns="bb7c22d6-1f39-4630-b7cb-347836908b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E73267EEF6C43ACD2C82CFB9AEC6A" ma:contentTypeVersion="15" ma:contentTypeDescription="Create a new document." ma:contentTypeScope="" ma:versionID="03b2159cbabfa3f78901ee01fc0fa66f">
  <xsd:schema xmlns:xsd="http://www.w3.org/2001/XMLSchema" xmlns:xs="http://www.w3.org/2001/XMLSchema" xmlns:p="http://schemas.microsoft.com/office/2006/metadata/properties" xmlns:ns2="3eecaf2a-da40-4349-83f1-ee936a4cbf3f" xmlns:ns3="bb7c22d6-1f39-4630-b7cb-347836908b77" targetNamespace="http://schemas.microsoft.com/office/2006/metadata/properties" ma:root="true" ma:fieldsID="3f3ecc8fbc92640d0d84e833f8eaacca" ns2:_="" ns3:_="">
    <xsd:import namespace="3eecaf2a-da40-4349-83f1-ee936a4cbf3f"/>
    <xsd:import namespace="bb7c22d6-1f39-4630-b7cb-347836908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caf2a-da40-4349-83f1-ee936a4cb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c22d6-1f39-4630-b7cb-347836908b7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882496-b2b0-44b8-ad9d-917d6aae9e4e}" ma:internalName="TaxCatchAll" ma:showField="CatchAllData" ma:web="bb7c22d6-1f39-4630-b7cb-347836908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7B268-B5A5-4600-83E4-3C5A3F00503B}">
  <ds:schemaRefs>
    <ds:schemaRef ds:uri="http://schemas.microsoft.com/office/2006/metadata/properties"/>
    <ds:schemaRef ds:uri="http://schemas.microsoft.com/office/infopath/2007/PartnerControls"/>
    <ds:schemaRef ds:uri="3eecaf2a-da40-4349-83f1-ee936a4cbf3f"/>
    <ds:schemaRef ds:uri="bb7c22d6-1f39-4630-b7cb-347836908b77"/>
  </ds:schemaRefs>
</ds:datastoreItem>
</file>

<file path=customXml/itemProps2.xml><?xml version="1.0" encoding="utf-8"?>
<ds:datastoreItem xmlns:ds="http://schemas.openxmlformats.org/officeDocument/2006/customXml" ds:itemID="{F30F9228-3B5C-4B63-94F4-6595A62E9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caf2a-da40-4349-83f1-ee936a4cbf3f"/>
    <ds:schemaRef ds:uri="bb7c22d6-1f39-4630-b7cb-347836908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DFE121-1FE6-4BFA-9DA7-BCDCB24835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cost</vt:lpstr>
    </vt:vector>
  </TitlesOfParts>
  <Manager/>
  <Company>State of 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Baldwin, Barbara</dc:creator>
  <cp:keywords/>
  <dc:description/>
  <cp:lastModifiedBy>Joe Coletti (Gov Ops Staff - House Majority)</cp:lastModifiedBy>
  <cp:revision/>
  <dcterms:created xsi:type="dcterms:W3CDTF">2024-11-05T12:07:45Z</dcterms:created>
  <dcterms:modified xsi:type="dcterms:W3CDTF">2024-11-18T21:04:51Z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0x010100BB3E73267EEF6C43ACD2C82CFB9AEC6A</vt:lpwstr>
  </property>
</Properties>
</file>