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enkins6\Documents\Legislative Reports\Scans for 2016\"/>
    </mc:Choice>
  </mc:AlternateContent>
  <bookViews>
    <workbookView xWindow="0" yWindow="0" windowWidth="28800" windowHeight="12435"/>
  </bookViews>
  <sheets>
    <sheet name="SUMMARY" sheetId="1" r:id="rId1"/>
    <sheet name="REVENUE" sheetId="2" r:id="rId2"/>
    <sheet name="EXPENDITURES" sheetId="3" r:id="rId3"/>
  </sheets>
  <definedNames>
    <definedName name="_xlnm.Print_Area" localSheetId="2">EXPENDITURES!$A$1:$M$27</definedName>
    <definedName name="_xlnm.Print_Area" localSheetId="1">REVENUE!$A$1:$K$27</definedName>
    <definedName name="_xlnm.Print_Area" localSheetId="0">SUMMARY!$A$1:$D$35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10" i="1"/>
  <c r="G12" i="1"/>
  <c r="G21" i="1"/>
  <c r="G22" i="1"/>
  <c r="G24" i="1"/>
  <c r="G25" i="1"/>
  <c r="G26" i="1"/>
  <c r="G27" i="1"/>
  <c r="G28" i="1"/>
  <c r="G29" i="1"/>
  <c r="G30" i="1"/>
  <c r="G31" i="1"/>
  <c r="D16" i="1" l="1"/>
  <c r="D25" i="1"/>
  <c r="D26" i="1"/>
  <c r="D24" i="1"/>
  <c r="D28" i="1"/>
  <c r="D30" i="1"/>
  <c r="D31" i="1"/>
  <c r="D27" i="1"/>
  <c r="H8" i="3"/>
  <c r="K5" i="3"/>
  <c r="C5" i="3"/>
  <c r="H3" i="3"/>
  <c r="L27" i="2"/>
  <c r="C27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I22" i="2"/>
  <c r="B22" i="2" s="1"/>
  <c r="B26" i="2"/>
  <c r="B25" i="2"/>
  <c r="B24" i="2"/>
  <c r="B23" i="2"/>
  <c r="B21" i="2"/>
  <c r="B20" i="2"/>
  <c r="B19" i="2"/>
  <c r="F22" i="2"/>
  <c r="I17" i="2"/>
  <c r="B18" i="2"/>
  <c r="F18" i="2"/>
  <c r="I14" i="2"/>
  <c r="I5" i="2"/>
  <c r="B25" i="3" l="1"/>
  <c r="K27" i="2"/>
  <c r="D12" i="1" s="1"/>
  <c r="J27" i="2"/>
  <c r="D10" i="1" s="1"/>
  <c r="I27" i="2"/>
  <c r="H27" i="2"/>
  <c r="D5" i="1" s="1"/>
  <c r="G27" i="2"/>
  <c r="D11" i="1" s="1"/>
  <c r="G11" i="1" s="1"/>
  <c r="F27" i="2"/>
  <c r="D6" i="1" s="1"/>
  <c r="E27" i="2"/>
  <c r="D27" i="2"/>
  <c r="D7" i="1" s="1"/>
  <c r="D8" i="1"/>
  <c r="M27" i="3"/>
  <c r="L27" i="3"/>
  <c r="K27" i="3"/>
  <c r="D29" i="1" s="1"/>
  <c r="J27" i="3"/>
  <c r="I27" i="3"/>
  <c r="H27" i="3"/>
  <c r="G27" i="3"/>
  <c r="F27" i="3"/>
  <c r="E27" i="3"/>
  <c r="D27" i="3"/>
  <c r="D22" i="1" s="1"/>
  <c r="C27" i="3"/>
  <c r="D21" i="1" s="1"/>
  <c r="B26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D32" i="1" l="1"/>
  <c r="G32" i="1" s="1"/>
  <c r="B27" i="3"/>
  <c r="D9" i="1"/>
  <c r="B27" i="2"/>
  <c r="D14" i="1" l="1"/>
  <c r="G14" i="1" s="1"/>
  <c r="G9" i="1"/>
  <c r="D17" i="1" l="1"/>
  <c r="D34" i="1" s="1"/>
  <c r="G34" i="1" s="1"/>
  <c r="D35" i="1" l="1"/>
  <c r="G35" i="1" s="1"/>
</calcChain>
</file>

<file path=xl/sharedStrings.xml><?xml version="1.0" encoding="utf-8"?>
<sst xmlns="http://schemas.openxmlformats.org/spreadsheetml/2006/main" count="112" uniqueCount="83">
  <si>
    <t>BUDGET CODE 24807 HISTORIC SITES SPECIAL REVENUE</t>
  </si>
  <si>
    <t xml:space="preserve">BEGINNING BALANCE  </t>
  </si>
  <si>
    <t>REVENUE</t>
  </si>
  <si>
    <t>EXPENDITURES</t>
  </si>
  <si>
    <t>Expenditures – Personnel :</t>
  </si>
  <si>
    <t>Expenditures – Non Personnel:</t>
  </si>
  <si>
    <t xml:space="preserve">ENDING BALANCE    </t>
  </si>
  <si>
    <t xml:space="preserve">NONCAPITAL GIFTS                          </t>
  </si>
  <si>
    <t>GATE ADMISSIONS</t>
  </si>
  <si>
    <t>RENTAL REVENUE</t>
  </si>
  <si>
    <t>UTILITIES SALES AND SERVICES</t>
  </si>
  <si>
    <t xml:space="preserve">OTHER REVENUE &amp; OTH SALES OF GDS OR PUBL </t>
  </si>
  <si>
    <t>INTEREST REVENUE</t>
  </si>
  <si>
    <t>OTHER LICENSE FEES &amp; PERMITS</t>
  </si>
  <si>
    <t>REIMBURSE FROM DOT</t>
  </si>
  <si>
    <t>TR FR GEN FUND</t>
  </si>
  <si>
    <t xml:space="preserve">TEMP WAGES-RECEIPTED                  </t>
  </si>
  <si>
    <t>OTHER PERSONNEL COSTS</t>
  </si>
  <si>
    <t xml:space="preserve"> REPAIRS                   </t>
  </si>
  <si>
    <t xml:space="preserve"> CARPENTRY, FACILITY &amp; HARDWARE SUPPLIES       </t>
  </si>
  <si>
    <t xml:space="preserve"> EDUCATIONAL MATERIALS &amp; OTHER SUPPLIES  </t>
  </si>
  <si>
    <t xml:space="preserve"> EQUIPMENT &amp; PURCHASED CONTRACTUAL SERVICES                          </t>
  </si>
  <si>
    <t xml:space="preserve"> FURNITURE, ART &amp; ARTIFACTS            </t>
  </si>
  <si>
    <t xml:space="preserve">MAINTENANCE AGREEMENTS </t>
  </si>
  <si>
    <t>TRAVEL &amp; MISCELANNEOUS EXPENS</t>
  </si>
  <si>
    <t xml:space="preserve">FEES, BANK CHARGES,  OPERATING TRANSFERS </t>
  </si>
  <si>
    <t>OTHER</t>
  </si>
  <si>
    <t>TOTAL REVENUES</t>
  </si>
  <si>
    <t>TOTAL EXPENDITURES</t>
  </si>
  <si>
    <t>BUDGET CODE 24807</t>
  </si>
  <si>
    <t>REVENUES</t>
  </si>
  <si>
    <t>UTILITY SALES &amp; SERVICES</t>
  </si>
  <si>
    <t xml:space="preserve">RENTAL OF REAL PROPERTY                         </t>
  </si>
  <si>
    <t>PAYBACK SETTLEMENT</t>
  </si>
  <si>
    <t xml:space="preserve">GATE / ADMISSION FEES              </t>
  </si>
  <si>
    <t>OTHER LIC,FEES / PERMITS</t>
  </si>
  <si>
    <t xml:space="preserve">NONCAPITAL GIFTS                         </t>
  </si>
  <si>
    <t xml:space="preserve">MISC REV &amp; OTH SALES OF GDS OR PUBL </t>
  </si>
  <si>
    <t>INTEREST</t>
  </si>
  <si>
    <t>GRANT REIMBURSEMENT FROM DOT</t>
  </si>
  <si>
    <t>2720 STATE HIST SITES FUND- INTEREST</t>
  </si>
  <si>
    <t>2721 ALAMANCE BATTLEGROUND</t>
  </si>
  <si>
    <t>2722 AYCOCK BIRTHPLACE</t>
  </si>
  <si>
    <t>2723 HISTORIC BATH</t>
  </si>
  <si>
    <t>2724 BENNETT PLACE</t>
  </si>
  <si>
    <t>2726 BRUNSWICK TOWN</t>
  </si>
  <si>
    <t>2727 CHARLOTTE HAWKINS BROWN MEMORI</t>
  </si>
  <si>
    <t>2728 CSS NEUSE &amp; GOV CASWELL MEMORI</t>
  </si>
  <si>
    <t>2729 DUKE HOMESTEAD</t>
  </si>
  <si>
    <t>2731 FORT DOBBS</t>
  </si>
  <si>
    <t>2732 FORT FISHER</t>
  </si>
  <si>
    <t>2733 HISTORIC HALIFAX</t>
  </si>
  <si>
    <t xml:space="preserve">2734 HORN CREEK </t>
  </si>
  <si>
    <t>2735 HOUSE-IN-THE-HORSESHOE</t>
  </si>
  <si>
    <t>2737 HISTORIC EDENTON</t>
  </si>
  <si>
    <t>2739 POLK MEMORIAL</t>
  </si>
  <si>
    <t>2740 REED GOLD MINE</t>
  </si>
  <si>
    <t>2741 HISTORIC SITES FUND CLEARING</t>
  </si>
  <si>
    <t>2742 TOWN CREEK INDIAN MOUND</t>
  </si>
  <si>
    <t>2743 VANCE BIRTHPLACE</t>
  </si>
  <si>
    <t>2744 THOMAS WOLFE MEMORIAL</t>
  </si>
  <si>
    <t>2746 HISTORIC STAGVILLE</t>
  </si>
  <si>
    <t>2748 CSS NEUSE-QUEEN ST</t>
  </si>
  <si>
    <t>2749 STATE CAPITOL VISITOR'S CENTER</t>
  </si>
  <si>
    <t>2750 SOMERSET</t>
  </si>
  <si>
    <t xml:space="preserve">TEMP WAGES-RECPT                         </t>
  </si>
  <si>
    <t xml:space="preserve">EQUIPMENT &amp; PURCHASED CONTRACTUAL SERVICES    </t>
  </si>
  <si>
    <t xml:space="preserve"> REPAIRS                        </t>
  </si>
  <si>
    <t xml:space="preserve">CARPENTRY &amp; HARDWARE SUPPLY      </t>
  </si>
  <si>
    <t xml:space="preserve">OTHER FACILITY &amp; HARDWARE                </t>
  </si>
  <si>
    <t xml:space="preserve">EDUCATIONAL MATERIALS &amp; OTHER SUPP                         </t>
  </si>
  <si>
    <t xml:space="preserve">FURNITURE, ART &amp; ARTIFACTS     </t>
  </si>
  <si>
    <t>TRAVEL &amp; MISCELANNEOUS EXPENSES</t>
  </si>
  <si>
    <t>FEES &amp; BANK CHARGES</t>
  </si>
  <si>
    <t>2721 ALAMANCE</t>
  </si>
  <si>
    <t>437995 OTHER MISC REV-GENERAL</t>
  </si>
  <si>
    <t>437121 PAYBACK SETTLEMENTS</t>
  </si>
  <si>
    <t>ACCRUED SALES TAXES PAYABLE</t>
  </si>
  <si>
    <t>ADJUSTMENT TO CASH BASIS</t>
  </si>
  <si>
    <t>TOTAL CASH REVENUES</t>
  </si>
  <si>
    <t>AGREES TO BD701 AS OF JUNE 29TH, 2016</t>
  </si>
  <si>
    <t>FY 2015</t>
  </si>
  <si>
    <t>FY 2016 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</si>
</sst>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0" applyNumberFormat="1"/>
    <xf numFmtId="0" fontId="2" fillId="0" borderId="0" xfId="0" applyFont="1" applyFill="1" applyBorder="1"/>
    <xf numFmtId="14" fontId="0" fillId="0" borderId="0" xfId="0" applyNumberFormat="1"/>
    <xf numFmtId="0" fontId="4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44" fontId="5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44" fontId="3" fillId="2" borderId="2" xfId="0" applyNumberFormat="1" applyFont="1" applyFill="1" applyBorder="1" applyAlignment="1">
      <alignment horizontal="center"/>
    </xf>
    <xf numFmtId="44" fontId="3" fillId="2" borderId="2" xfId="0" applyNumberFormat="1" applyFont="1" applyFill="1" applyBorder="1"/>
    <xf numFmtId="44" fontId="3" fillId="0" borderId="2" xfId="0" applyNumberFormat="1" applyFont="1" applyFill="1" applyBorder="1"/>
    <xf numFmtId="44" fontId="3" fillId="2" borderId="2" xfId="1" applyFont="1" applyFill="1" applyBorder="1"/>
    <xf numFmtId="0" fontId="3" fillId="0" borderId="0" xfId="0" applyFont="1" applyFill="1" applyBorder="1"/>
    <xf numFmtId="44" fontId="3" fillId="0" borderId="2" xfId="0" applyNumberFormat="1" applyFont="1" applyFill="1" applyBorder="1" applyAlignment="1">
      <alignment horizontal="center"/>
    </xf>
    <xf numFmtId="4" fontId="0" fillId="0" borderId="0" xfId="0" applyNumberFormat="1"/>
    <xf numFmtId="8" fontId="0" fillId="0" borderId="0" xfId="0" applyNumberFormat="1"/>
    <xf numFmtId="44" fontId="3" fillId="0" borderId="3" xfId="0" applyNumberFormat="1" applyFont="1" applyFill="1" applyBorder="1"/>
    <xf numFmtId="8" fontId="3" fillId="0" borderId="2" xfId="0" applyNumberFormat="1" applyFont="1" applyFill="1" applyBorder="1"/>
    <xf numFmtId="0" fontId="0" fillId="0" borderId="4" xfId="0" applyBorder="1"/>
    <xf numFmtId="44" fontId="0" fillId="0" borderId="4" xfId="0" applyNumberFormat="1" applyBorder="1"/>
  </cellXfs>
  <cellStyles count="2">
    <cellStyle name="Currency" xfId="1" builtinId="4"/>
    <cellStyle name="Normal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7"/>
  <sheetViews>
    <sheetView tabSelected="1" workbookViewId="0"/>
  </sheetViews>
  <sheetFormatPr defaultRowHeight="15" x14ac:dyDescent="0.25"/>
  <cols>
    <col min="1" max="1" width="20.28515625" customWidth="1"/>
    <col min="2" max="2" width="19.7109375" customWidth="1"/>
    <col min="3" max="3" width="39.7109375" customWidth="1"/>
    <col min="4" max="4" width="17.5703125" customWidth="1"/>
    <col min="5" max="6" width="12.140625" bestFit="1" customWidth="1"/>
    <col min="7" max="7" width="12.7109375" bestFit="1" customWidth="1"/>
    <col min="8" max="8" width="11.7109375" customWidth="1"/>
    <col min="14" max="14" width="33.7109375" bestFit="1" customWidth="1"/>
    <col min="15" max="15" width="17.28515625" bestFit="1" customWidth="1"/>
  </cols>
  <sheetData>
    <row r="1" spans="1:22" x14ac:dyDescent="0.25">
      <c r="A1" t="s">
        <v>0</v>
      </c>
    </row>
    <row r="2" spans="1:22" x14ac:dyDescent="0.25">
      <c r="D2" s="3">
        <v>42551</v>
      </c>
      <c r="E2" s="3"/>
      <c r="F2" s="3">
        <v>42185</v>
      </c>
      <c r="G2" t="s">
        <v>82</v>
      </c>
    </row>
    <row r="3" spans="1:22" x14ac:dyDescent="0.25">
      <c r="A3" t="s">
        <v>1</v>
      </c>
      <c r="B3" s="19"/>
      <c r="C3" s="19"/>
      <c r="D3" s="20">
        <v>346500.32</v>
      </c>
      <c r="E3" s="19"/>
      <c r="F3" s="20">
        <v>348719.6</v>
      </c>
      <c r="G3" s="19" t="s">
        <v>81</v>
      </c>
    </row>
    <row r="4" spans="1:22" x14ac:dyDescent="0.25">
      <c r="A4" t="s">
        <v>2</v>
      </c>
    </row>
    <row r="5" spans="1:22" x14ac:dyDescent="0.25">
      <c r="B5" s="19" t="s">
        <v>7</v>
      </c>
      <c r="C5" s="19"/>
      <c r="D5" s="20">
        <f>REVENUE!H27</f>
        <v>97151.01999999999</v>
      </c>
      <c r="E5" s="20"/>
      <c r="F5" s="20">
        <v>161768.54999999999</v>
      </c>
      <c r="G5" s="20">
        <f>D5-F5</f>
        <v>-64617.53</v>
      </c>
    </row>
    <row r="6" spans="1:22" x14ac:dyDescent="0.25">
      <c r="B6" s="19" t="s">
        <v>8</v>
      </c>
      <c r="C6" s="19"/>
      <c r="D6" s="20">
        <f>REVENUE!F27</f>
        <v>157042.11999999997</v>
      </c>
      <c r="E6" s="20"/>
      <c r="F6" s="20">
        <v>132038.42000000001</v>
      </c>
      <c r="G6" s="20">
        <f t="shared" ref="G6:G12" si="0">D6-F6</f>
        <v>25003.699999999953</v>
      </c>
      <c r="I6" s="15"/>
    </row>
    <row r="7" spans="1:22" x14ac:dyDescent="0.25">
      <c r="B7" s="19" t="s">
        <v>9</v>
      </c>
      <c r="C7" s="19"/>
      <c r="D7" s="20">
        <f>REVENUE!D27</f>
        <v>95547.06</v>
      </c>
      <c r="E7" s="20"/>
      <c r="F7" s="20">
        <v>69937.13</v>
      </c>
      <c r="G7" s="20">
        <f t="shared" si="0"/>
        <v>25609.929999999993</v>
      </c>
      <c r="H7" s="15"/>
      <c r="I7" s="15"/>
      <c r="J7" s="15"/>
    </row>
    <row r="8" spans="1:22" x14ac:dyDescent="0.25">
      <c r="B8" s="19" t="s">
        <v>10</v>
      </c>
      <c r="C8" s="19"/>
      <c r="D8" s="20">
        <f>REVENUE!C27</f>
        <v>1742.06</v>
      </c>
      <c r="E8" s="20"/>
      <c r="F8" s="20">
        <v>1346.2399999999998</v>
      </c>
      <c r="G8" s="20">
        <f t="shared" si="0"/>
        <v>395.82000000000016</v>
      </c>
      <c r="H8" s="15"/>
      <c r="I8" s="15"/>
    </row>
    <row r="9" spans="1:22" x14ac:dyDescent="0.25">
      <c r="B9" s="19" t="s">
        <v>11</v>
      </c>
      <c r="C9" s="19"/>
      <c r="D9" s="20">
        <f>REVENUE!I27+REVENUE!E27</f>
        <v>18376.36</v>
      </c>
      <c r="E9" s="20"/>
      <c r="F9" s="20">
        <v>5738.8</v>
      </c>
      <c r="G9" s="20">
        <f t="shared" si="0"/>
        <v>12637.560000000001</v>
      </c>
      <c r="H9" s="15"/>
      <c r="I9" s="15"/>
      <c r="L9" s="15"/>
      <c r="M9" s="15"/>
      <c r="O9" t="s">
        <v>75</v>
      </c>
      <c r="P9">
        <v>931</v>
      </c>
      <c r="Q9">
        <v>931.66</v>
      </c>
      <c r="R9">
        <v>-0.66</v>
      </c>
      <c r="S9" t="s">
        <v>76</v>
      </c>
      <c r="T9">
        <v>90</v>
      </c>
      <c r="U9">
        <v>90</v>
      </c>
      <c r="V9">
        <v>0</v>
      </c>
    </row>
    <row r="10" spans="1:22" x14ac:dyDescent="0.25">
      <c r="B10" s="19" t="s">
        <v>12</v>
      </c>
      <c r="C10" s="19"/>
      <c r="D10" s="20">
        <f>REVENUE!J27</f>
        <v>3356.4300000000003</v>
      </c>
      <c r="E10" s="20"/>
      <c r="F10" s="20">
        <v>1660.68</v>
      </c>
      <c r="G10" s="20">
        <f t="shared" si="0"/>
        <v>1695.7500000000002</v>
      </c>
      <c r="I10" s="15"/>
      <c r="J10" s="15"/>
    </row>
    <row r="11" spans="1:22" x14ac:dyDescent="0.25">
      <c r="B11" s="19" t="s">
        <v>13</v>
      </c>
      <c r="C11" s="19"/>
      <c r="D11" s="20">
        <f>REVENUE!G27</f>
        <v>1298.03</v>
      </c>
      <c r="E11" s="20"/>
      <c r="F11" s="20">
        <v>750</v>
      </c>
      <c r="G11" s="20">
        <f t="shared" si="0"/>
        <v>548.03</v>
      </c>
      <c r="H11" s="15"/>
      <c r="I11" s="15"/>
    </row>
    <row r="12" spans="1:22" x14ac:dyDescent="0.25">
      <c r="B12" s="19" t="s">
        <v>14</v>
      </c>
      <c r="C12" s="19"/>
      <c r="D12" s="20">
        <f>REVENUE!K27</f>
        <v>28817.26</v>
      </c>
      <c r="E12" s="20"/>
      <c r="F12" s="20">
        <v>256226.75</v>
      </c>
      <c r="G12" s="20">
        <f t="shared" si="0"/>
        <v>-227409.49</v>
      </c>
      <c r="H12" s="15"/>
      <c r="I12" s="15"/>
    </row>
    <row r="13" spans="1:22" x14ac:dyDescent="0.25">
      <c r="B13" s="19" t="s">
        <v>15</v>
      </c>
      <c r="C13" s="19"/>
      <c r="D13" s="20">
        <v>0</v>
      </c>
      <c r="E13" s="20"/>
      <c r="F13" s="20">
        <v>0</v>
      </c>
      <c r="G13" s="20"/>
    </row>
    <row r="14" spans="1:22" x14ac:dyDescent="0.25">
      <c r="B14" s="19"/>
      <c r="C14" s="19" t="s">
        <v>27</v>
      </c>
      <c r="D14" s="20">
        <f>SUM(D5:D13)</f>
        <v>403330.33999999997</v>
      </c>
      <c r="E14" s="20"/>
      <c r="F14" s="20">
        <v>629466.56999999995</v>
      </c>
      <c r="G14" s="20">
        <f>D14-F14</f>
        <v>-226136.22999999998</v>
      </c>
    </row>
    <row r="15" spans="1:22" x14ac:dyDescent="0.25">
      <c r="A15" t="s">
        <v>78</v>
      </c>
      <c r="D15" s="1"/>
      <c r="E15" s="15"/>
    </row>
    <row r="16" spans="1:22" x14ac:dyDescent="0.25">
      <c r="B16" t="s">
        <v>77</v>
      </c>
      <c r="D16" s="1">
        <f>REVENUE!L27</f>
        <v>-421.32</v>
      </c>
      <c r="E16" s="15"/>
    </row>
    <row r="17" spans="1:15" x14ac:dyDescent="0.25">
      <c r="C17" t="s">
        <v>79</v>
      </c>
      <c r="D17" s="1">
        <f>D14+D16</f>
        <v>402909.01999999996</v>
      </c>
      <c r="E17" s="15"/>
    </row>
    <row r="18" spans="1:15" x14ac:dyDescent="0.25">
      <c r="D18" s="1"/>
      <c r="E18" s="15"/>
    </row>
    <row r="19" spans="1:15" x14ac:dyDescent="0.25">
      <c r="A19" t="s">
        <v>3</v>
      </c>
      <c r="C19" s="1"/>
    </row>
    <row r="20" spans="1:15" x14ac:dyDescent="0.25">
      <c r="A20" t="s">
        <v>4</v>
      </c>
      <c r="C20" s="1"/>
    </row>
    <row r="21" spans="1:15" x14ac:dyDescent="0.25">
      <c r="B21" s="19" t="s">
        <v>16</v>
      </c>
      <c r="C21" s="19"/>
      <c r="D21" s="20">
        <f>EXPENDITURES!C27</f>
        <v>107319.66</v>
      </c>
      <c r="E21" s="19"/>
      <c r="F21" s="20">
        <v>119740.14000000001</v>
      </c>
      <c r="G21" s="20">
        <f t="shared" ref="G21:G22" si="1">D21-F21</f>
        <v>-12420.48000000001</v>
      </c>
    </row>
    <row r="22" spans="1:15" x14ac:dyDescent="0.25">
      <c r="B22" s="19" t="s">
        <v>17</v>
      </c>
      <c r="C22" s="19"/>
      <c r="D22" s="20">
        <f>EXPENDITURES!D27</f>
        <v>8305.5499999999993</v>
      </c>
      <c r="E22" s="19"/>
      <c r="F22" s="20">
        <v>9237.67</v>
      </c>
      <c r="G22" s="20">
        <f t="shared" si="1"/>
        <v>-932.1200000000008</v>
      </c>
    </row>
    <row r="23" spans="1:15" x14ac:dyDescent="0.25">
      <c r="A23" t="s">
        <v>5</v>
      </c>
      <c r="C23" s="1"/>
      <c r="O23" s="15"/>
    </row>
    <row r="24" spans="1:15" x14ac:dyDescent="0.25">
      <c r="B24" s="19" t="s">
        <v>18</v>
      </c>
      <c r="C24" s="19"/>
      <c r="D24" s="20">
        <f>EXPENDITURES!F27</f>
        <v>14419.689999999999</v>
      </c>
      <c r="E24" s="19"/>
      <c r="F24" s="20">
        <v>37069.5</v>
      </c>
      <c r="G24" s="20">
        <f t="shared" ref="G24:G32" si="2">D24-F24</f>
        <v>-22649.81</v>
      </c>
      <c r="O24" s="15"/>
    </row>
    <row r="25" spans="1:15" x14ac:dyDescent="0.25">
      <c r="B25" s="19" t="s">
        <v>19</v>
      </c>
      <c r="C25" s="19"/>
      <c r="D25" s="20">
        <f>EXPENDITURES!G27+EXPENDITURES!H27</f>
        <v>56077.329999999994</v>
      </c>
      <c r="E25" s="19"/>
      <c r="F25" s="20">
        <v>71281.740000000005</v>
      </c>
      <c r="G25" s="20">
        <f t="shared" si="2"/>
        <v>-15204.410000000011</v>
      </c>
      <c r="O25" s="15"/>
    </row>
    <row r="26" spans="1:15" x14ac:dyDescent="0.25">
      <c r="B26" s="19" t="s">
        <v>20</v>
      </c>
      <c r="C26" s="19"/>
      <c r="D26" s="20">
        <f>EXPENDITURES!I27</f>
        <v>17820.63</v>
      </c>
      <c r="E26" s="19"/>
      <c r="F26" s="20">
        <v>14383.169999999998</v>
      </c>
      <c r="G26" s="20">
        <f t="shared" si="2"/>
        <v>3437.4600000000028</v>
      </c>
      <c r="O26" s="15"/>
    </row>
    <row r="27" spans="1:15" x14ac:dyDescent="0.25">
      <c r="B27" s="19" t="s">
        <v>21</v>
      </c>
      <c r="C27" s="19"/>
      <c r="D27" s="20">
        <f>EXPENDITURES!E27</f>
        <v>39020.770000000004</v>
      </c>
      <c r="E27" s="19"/>
      <c r="F27" s="20">
        <v>360573.56</v>
      </c>
      <c r="G27" s="20">
        <f t="shared" si="2"/>
        <v>-321552.78999999998</v>
      </c>
      <c r="O27" s="15"/>
    </row>
    <row r="28" spans="1:15" x14ac:dyDescent="0.25">
      <c r="B28" s="19" t="s">
        <v>22</v>
      </c>
      <c r="C28" s="19"/>
      <c r="D28" s="20">
        <f>EXPENDITURES!J27</f>
        <v>5799.9299999999994</v>
      </c>
      <c r="E28" s="19"/>
      <c r="F28" s="20">
        <v>3995</v>
      </c>
      <c r="G28" s="20">
        <f t="shared" si="2"/>
        <v>1804.9299999999994</v>
      </c>
      <c r="O28" s="15"/>
    </row>
    <row r="29" spans="1:15" x14ac:dyDescent="0.25">
      <c r="B29" s="19" t="s">
        <v>23</v>
      </c>
      <c r="C29" s="19"/>
      <c r="D29" s="20">
        <f>EXPENDITURES!K27</f>
        <v>21908.41</v>
      </c>
      <c r="E29" s="19"/>
      <c r="F29" s="20">
        <v>6344.6399999999994</v>
      </c>
      <c r="G29" s="20">
        <f t="shared" si="2"/>
        <v>15563.77</v>
      </c>
      <c r="O29" s="15"/>
    </row>
    <row r="30" spans="1:15" x14ac:dyDescent="0.25">
      <c r="B30" s="19" t="s">
        <v>24</v>
      </c>
      <c r="C30" s="19"/>
      <c r="D30" s="20">
        <f>EXPENDITURES!L27</f>
        <v>3024.53</v>
      </c>
      <c r="E30" s="19"/>
      <c r="F30" s="20">
        <v>5191.4800000000005</v>
      </c>
      <c r="G30" s="20">
        <f t="shared" si="2"/>
        <v>-2166.9500000000003</v>
      </c>
    </row>
    <row r="31" spans="1:15" x14ac:dyDescent="0.25">
      <c r="B31" s="19" t="s">
        <v>25</v>
      </c>
      <c r="C31" s="19"/>
      <c r="D31" s="20">
        <f>EXPENDITURES!M27</f>
        <v>6237.1299999999992</v>
      </c>
      <c r="E31" s="19"/>
      <c r="F31" s="20">
        <v>3868.9500000000003</v>
      </c>
      <c r="G31" s="20">
        <f t="shared" si="2"/>
        <v>2368.1799999999989</v>
      </c>
      <c r="O31" s="15"/>
    </row>
    <row r="32" spans="1:15" x14ac:dyDescent="0.25">
      <c r="B32" s="19"/>
      <c r="C32" s="19" t="s">
        <v>28</v>
      </c>
      <c r="D32" s="20">
        <f>SUM(D21:D31)</f>
        <v>279933.63</v>
      </c>
      <c r="E32" s="19"/>
      <c r="F32" s="20">
        <v>631685.85</v>
      </c>
      <c r="G32" s="20">
        <f t="shared" si="2"/>
        <v>-351752.22</v>
      </c>
      <c r="O32" s="15"/>
    </row>
    <row r="33" spans="1:15" x14ac:dyDescent="0.25">
      <c r="B33" t="s">
        <v>26</v>
      </c>
      <c r="D33" s="1">
        <v>0</v>
      </c>
      <c r="F33" s="1">
        <v>0</v>
      </c>
      <c r="O33" s="15"/>
    </row>
    <row r="34" spans="1:15" x14ac:dyDescent="0.25">
      <c r="A34" t="s">
        <v>6</v>
      </c>
      <c r="D34" s="1">
        <f>D3+D17-D32</f>
        <v>469475.70999999996</v>
      </c>
      <c r="F34" s="1">
        <v>346500.31999999995</v>
      </c>
      <c r="G34" s="1">
        <f t="shared" ref="G34:G35" si="3">D34-F34</f>
        <v>122975.39000000001</v>
      </c>
    </row>
    <row r="35" spans="1:15" x14ac:dyDescent="0.25">
      <c r="C35" t="s">
        <v>80</v>
      </c>
      <c r="D35" s="1">
        <f>D34</f>
        <v>469475.70999999996</v>
      </c>
      <c r="F35" s="1">
        <v>346500.32</v>
      </c>
      <c r="G35" s="1">
        <f t="shared" si="3"/>
        <v>122975.38999999996</v>
      </c>
    </row>
    <row r="36" spans="1:15" x14ac:dyDescent="0.25">
      <c r="O36" s="15"/>
    </row>
    <row r="37" spans="1:15" x14ac:dyDescent="0.25">
      <c r="O37" s="15"/>
    </row>
  </sheetData>
  <conditionalFormatting sqref="G5">
    <cfRule type="cellIs" dxfId="21" priority="24" operator="lessThan">
      <formula>0</formula>
    </cfRule>
  </conditionalFormatting>
  <conditionalFormatting sqref="G21">
    <cfRule type="cellIs" dxfId="20" priority="22" operator="lessThan">
      <formula>0</formula>
    </cfRule>
  </conditionalFormatting>
  <conditionalFormatting sqref="G34:G35">
    <cfRule type="cellIs" dxfId="19" priority="20" operator="lessThan">
      <formula>0</formula>
    </cfRule>
  </conditionalFormatting>
  <conditionalFormatting sqref="G6">
    <cfRule type="cellIs" dxfId="18" priority="19" operator="lessThan">
      <formula>0</formula>
    </cfRule>
  </conditionalFormatting>
  <conditionalFormatting sqref="G7">
    <cfRule type="cellIs" dxfId="17" priority="18" operator="lessThan">
      <formula>0</formula>
    </cfRule>
  </conditionalFormatting>
  <conditionalFormatting sqref="G8">
    <cfRule type="cellIs" dxfId="16" priority="17" operator="lessThan">
      <formula>0</formula>
    </cfRule>
  </conditionalFormatting>
  <conditionalFormatting sqref="G9">
    <cfRule type="cellIs" dxfId="15" priority="16" operator="lessThan">
      <formula>0</formula>
    </cfRule>
  </conditionalFormatting>
  <conditionalFormatting sqref="G10">
    <cfRule type="cellIs" dxfId="14" priority="15" operator="lessThan">
      <formula>0</formula>
    </cfRule>
  </conditionalFormatting>
  <conditionalFormatting sqref="G11">
    <cfRule type="cellIs" dxfId="13" priority="14" operator="lessThan">
      <formula>0</formula>
    </cfRule>
  </conditionalFormatting>
  <conditionalFormatting sqref="G12">
    <cfRule type="cellIs" dxfId="12" priority="13" operator="lessThan">
      <formula>0</formula>
    </cfRule>
  </conditionalFormatting>
  <conditionalFormatting sqref="G13">
    <cfRule type="cellIs" dxfId="11" priority="12" operator="lessThan">
      <formula>0</formula>
    </cfRule>
  </conditionalFormatting>
  <conditionalFormatting sqref="G14">
    <cfRule type="cellIs" dxfId="10" priority="11" operator="lessThan">
      <formula>0</formula>
    </cfRule>
  </conditionalFormatting>
  <conditionalFormatting sqref="G22">
    <cfRule type="cellIs" dxfId="9" priority="10" operator="lessThan">
      <formula>0</formula>
    </cfRule>
  </conditionalFormatting>
  <conditionalFormatting sqref="G24">
    <cfRule type="cellIs" dxfId="8" priority="9" operator="lessThan">
      <formula>0</formula>
    </cfRule>
  </conditionalFormatting>
  <conditionalFormatting sqref="G25">
    <cfRule type="cellIs" dxfId="7" priority="8" operator="lessThan">
      <formula>0</formula>
    </cfRule>
  </conditionalFormatting>
  <conditionalFormatting sqref="G26">
    <cfRule type="cellIs" dxfId="6" priority="7" operator="lessThan">
      <formula>0</formula>
    </cfRule>
  </conditionalFormatting>
  <conditionalFormatting sqref="G27">
    <cfRule type="cellIs" dxfId="5" priority="6" operator="lessThan">
      <formula>0</formula>
    </cfRule>
  </conditionalFormatting>
  <conditionalFormatting sqref="G28">
    <cfRule type="cellIs" dxfId="4" priority="5" operator="lessThan">
      <formula>0</formula>
    </cfRule>
  </conditionalFormatting>
  <conditionalFormatting sqref="G29">
    <cfRule type="cellIs" dxfId="3" priority="4" operator="lessThan">
      <formula>0</formula>
    </cfRule>
  </conditionalFormatting>
  <conditionalFormatting sqref="G30">
    <cfRule type="cellIs" dxfId="2" priority="3" operator="lessThan">
      <formula>0</formula>
    </cfRule>
  </conditionalFormatting>
  <conditionalFormatting sqref="G31">
    <cfRule type="cellIs" dxfId="1" priority="2" operator="lessThan">
      <formula>0</formula>
    </cfRule>
  </conditionalFormatting>
  <conditionalFormatting sqref="G32">
    <cfRule type="cellIs" dxfId="0" priority="1" operator="lessThan">
      <formula>0</formula>
    </cfRule>
  </conditionalFormatting>
  <pageMargins left="0.7" right="0.7" top="0.75" bottom="0.75" header="0.3" footer="0.3"/>
  <pageSetup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G24" sqref="G24"/>
    </sheetView>
  </sheetViews>
  <sheetFormatPr defaultColWidth="9.140625" defaultRowHeight="15" x14ac:dyDescent="0.25"/>
  <cols>
    <col min="1" max="1" width="44.28515625" style="2" customWidth="1"/>
    <col min="2" max="2" width="15.42578125" style="2" customWidth="1"/>
    <col min="3" max="3" width="14.5703125" style="2" customWidth="1"/>
    <col min="4" max="4" width="15" style="2" customWidth="1"/>
    <col min="5" max="5" width="12.85546875" style="2" customWidth="1"/>
    <col min="6" max="6" width="14.7109375" style="2" customWidth="1"/>
    <col min="7" max="7" width="10.85546875" style="2" customWidth="1"/>
    <col min="8" max="9" width="14.28515625" style="2" customWidth="1"/>
    <col min="10" max="10" width="13.42578125" style="2" customWidth="1"/>
    <col min="11" max="11" width="16.42578125" style="2" customWidth="1"/>
    <col min="12" max="16384" width="9.140625" style="2"/>
  </cols>
  <sheetData>
    <row r="1" spans="1:12" ht="75" x14ac:dyDescent="0.25">
      <c r="A1" s="4" t="s">
        <v>29</v>
      </c>
      <c r="B1" s="5" t="s">
        <v>30</v>
      </c>
      <c r="C1" s="6" t="s">
        <v>31</v>
      </c>
      <c r="D1" s="6" t="s">
        <v>32</v>
      </c>
      <c r="E1" s="6" t="s">
        <v>33</v>
      </c>
      <c r="F1" s="7" t="s">
        <v>34</v>
      </c>
      <c r="G1" s="7" t="s">
        <v>35</v>
      </c>
      <c r="H1" s="7" t="s">
        <v>36</v>
      </c>
      <c r="I1" s="7" t="s">
        <v>37</v>
      </c>
      <c r="J1" s="7" t="s">
        <v>38</v>
      </c>
      <c r="K1" s="7" t="s">
        <v>39</v>
      </c>
      <c r="L1" s="7" t="s">
        <v>77</v>
      </c>
    </row>
    <row r="2" spans="1:12" x14ac:dyDescent="0.25">
      <c r="A2" s="8" t="s">
        <v>40</v>
      </c>
      <c r="B2" s="9">
        <f t="shared" ref="B2:B17" si="0">SUM(C2:L2)</f>
        <v>2888.51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1">
        <v>2888.51</v>
      </c>
      <c r="K2" s="11">
        <v>0</v>
      </c>
      <c r="L2" s="11"/>
    </row>
    <row r="3" spans="1:12" x14ac:dyDescent="0.25">
      <c r="A3" s="8" t="s">
        <v>41</v>
      </c>
      <c r="B3" s="9">
        <f t="shared" si="0"/>
        <v>1270.75</v>
      </c>
      <c r="C3" s="10">
        <v>0</v>
      </c>
      <c r="D3" s="10">
        <v>0</v>
      </c>
      <c r="E3" s="10">
        <v>0</v>
      </c>
      <c r="F3" s="10">
        <v>0</v>
      </c>
      <c r="G3" s="10">
        <v>0</v>
      </c>
      <c r="H3" s="10">
        <v>1270.75</v>
      </c>
      <c r="I3" s="10">
        <v>0</v>
      </c>
      <c r="J3" s="11">
        <v>0</v>
      </c>
      <c r="K3" s="11">
        <v>0</v>
      </c>
      <c r="L3" s="11"/>
    </row>
    <row r="4" spans="1:12" x14ac:dyDescent="0.25">
      <c r="A4" s="8" t="s">
        <v>42</v>
      </c>
      <c r="B4" s="9">
        <f t="shared" si="0"/>
        <v>2425.0100000000002</v>
      </c>
      <c r="C4" s="10">
        <v>285.49</v>
      </c>
      <c r="D4" s="10">
        <v>140</v>
      </c>
      <c r="E4" s="12">
        <v>0</v>
      </c>
      <c r="F4" s="10">
        <v>1401.43</v>
      </c>
      <c r="G4" s="10">
        <v>0</v>
      </c>
      <c r="H4" s="10">
        <v>590</v>
      </c>
      <c r="I4" s="11">
        <v>0</v>
      </c>
      <c r="J4" s="11">
        <v>0</v>
      </c>
      <c r="K4" s="11">
        <v>0</v>
      </c>
      <c r="L4" s="11">
        <v>8.09</v>
      </c>
    </row>
    <row r="5" spans="1:12" x14ac:dyDescent="0.25">
      <c r="A5" s="8" t="s">
        <v>43</v>
      </c>
      <c r="B5" s="9">
        <f t="shared" si="0"/>
        <v>13572.720000000001</v>
      </c>
      <c r="C5" s="10">
        <v>0</v>
      </c>
      <c r="D5" s="10">
        <v>925</v>
      </c>
      <c r="E5" s="12">
        <v>0</v>
      </c>
      <c r="F5" s="10">
        <v>5089.7700000000004</v>
      </c>
      <c r="G5" s="10">
        <v>0</v>
      </c>
      <c r="H5" s="10">
        <v>4716.7299999999996</v>
      </c>
      <c r="I5" s="10">
        <f>532.79+2343.75</f>
        <v>2876.54</v>
      </c>
      <c r="J5" s="11">
        <v>0</v>
      </c>
      <c r="K5" s="11">
        <v>0</v>
      </c>
      <c r="L5" s="11">
        <v>-35.32</v>
      </c>
    </row>
    <row r="6" spans="1:12" x14ac:dyDescent="0.25">
      <c r="A6" s="8" t="s">
        <v>44</v>
      </c>
      <c r="B6" s="9">
        <f t="shared" si="0"/>
        <v>8877.8700000000008</v>
      </c>
      <c r="C6" s="10">
        <v>0</v>
      </c>
      <c r="D6" s="10">
        <v>323.77999999999997</v>
      </c>
      <c r="E6" s="12">
        <v>0</v>
      </c>
      <c r="F6" s="10">
        <v>650.29</v>
      </c>
      <c r="G6" s="10">
        <v>0</v>
      </c>
      <c r="H6" s="10">
        <v>7667.12</v>
      </c>
      <c r="I6" s="11">
        <v>129.43</v>
      </c>
      <c r="J6" s="11">
        <v>0</v>
      </c>
      <c r="K6" s="11">
        <v>107.25</v>
      </c>
      <c r="L6" s="11"/>
    </row>
    <row r="7" spans="1:12" x14ac:dyDescent="0.25">
      <c r="A7" s="8" t="s">
        <v>45</v>
      </c>
      <c r="B7" s="9">
        <f t="shared" si="0"/>
        <v>9432.27</v>
      </c>
      <c r="C7" s="10">
        <v>0</v>
      </c>
      <c r="D7" s="10">
        <v>8591.7000000000007</v>
      </c>
      <c r="E7" s="12">
        <v>0</v>
      </c>
      <c r="F7" s="10">
        <v>790.57</v>
      </c>
      <c r="G7" s="10">
        <v>0</v>
      </c>
      <c r="H7" s="10">
        <v>50</v>
      </c>
      <c r="I7" s="11">
        <v>0</v>
      </c>
      <c r="J7" s="11">
        <v>0</v>
      </c>
      <c r="K7" s="11">
        <v>0</v>
      </c>
      <c r="L7" s="11"/>
    </row>
    <row r="8" spans="1:12" x14ac:dyDescent="0.25">
      <c r="A8" s="8" t="s">
        <v>46</v>
      </c>
      <c r="B8" s="9">
        <f t="shared" si="0"/>
        <v>5833</v>
      </c>
      <c r="C8" s="10">
        <v>0</v>
      </c>
      <c r="D8" s="10">
        <v>3145</v>
      </c>
      <c r="E8" s="12">
        <v>0</v>
      </c>
      <c r="F8" s="10">
        <v>0</v>
      </c>
      <c r="G8" s="10">
        <v>0</v>
      </c>
      <c r="H8" s="10">
        <v>2688</v>
      </c>
      <c r="I8" s="10">
        <v>0</v>
      </c>
      <c r="J8" s="11">
        <v>0</v>
      </c>
      <c r="K8" s="11">
        <v>0</v>
      </c>
      <c r="L8" s="11"/>
    </row>
    <row r="9" spans="1:12" x14ac:dyDescent="0.25">
      <c r="A9" s="8" t="s">
        <v>47</v>
      </c>
      <c r="B9" s="9">
        <f t="shared" si="0"/>
        <v>686.82</v>
      </c>
      <c r="C9" s="10">
        <v>0</v>
      </c>
      <c r="D9" s="10">
        <v>0</v>
      </c>
      <c r="E9" s="12">
        <v>0</v>
      </c>
      <c r="F9" s="10">
        <v>0</v>
      </c>
      <c r="G9" s="10">
        <v>0</v>
      </c>
      <c r="H9" s="10">
        <v>686.82</v>
      </c>
      <c r="I9" s="11">
        <v>0</v>
      </c>
      <c r="J9" s="11">
        <v>0</v>
      </c>
      <c r="K9" s="11">
        <v>0</v>
      </c>
      <c r="L9" s="11"/>
    </row>
    <row r="10" spans="1:12" x14ac:dyDescent="0.25">
      <c r="A10" s="8" t="s">
        <v>48</v>
      </c>
      <c r="B10" s="9">
        <f t="shared" si="0"/>
        <v>14513.88</v>
      </c>
      <c r="C10" s="10">
        <v>0</v>
      </c>
      <c r="D10" s="10">
        <v>5442</v>
      </c>
      <c r="E10" s="12">
        <v>0</v>
      </c>
      <c r="F10" s="10">
        <v>2352.62</v>
      </c>
      <c r="G10" s="10">
        <v>0</v>
      </c>
      <c r="H10" s="10">
        <v>6802.16</v>
      </c>
      <c r="I10" s="11">
        <v>0</v>
      </c>
      <c r="J10" s="11">
        <v>0</v>
      </c>
      <c r="K10" s="11">
        <v>0</v>
      </c>
      <c r="L10" s="11">
        <v>-82.9</v>
      </c>
    </row>
    <row r="11" spans="1:12" x14ac:dyDescent="0.25">
      <c r="A11" s="8" t="s">
        <v>49</v>
      </c>
      <c r="B11" s="9">
        <f t="shared" si="0"/>
        <v>6563.1399999999994</v>
      </c>
      <c r="C11" s="10">
        <v>0</v>
      </c>
      <c r="D11" s="10"/>
      <c r="E11" s="12">
        <v>0</v>
      </c>
      <c r="F11" s="10">
        <v>6582.19</v>
      </c>
      <c r="G11" s="10">
        <v>0</v>
      </c>
      <c r="H11" s="10">
        <v>0</v>
      </c>
      <c r="I11" s="11">
        <v>0</v>
      </c>
      <c r="J11" s="11">
        <v>0</v>
      </c>
      <c r="K11" s="11">
        <v>0</v>
      </c>
      <c r="L11" s="11">
        <v>-19.05</v>
      </c>
    </row>
    <row r="12" spans="1:12" x14ac:dyDescent="0.25">
      <c r="A12" s="8" t="s">
        <v>50</v>
      </c>
      <c r="B12" s="9">
        <f t="shared" si="0"/>
        <v>29931.89</v>
      </c>
      <c r="C12" s="10">
        <v>0</v>
      </c>
      <c r="D12" s="10">
        <v>15850</v>
      </c>
      <c r="E12" s="12">
        <v>0</v>
      </c>
      <c r="F12" s="10">
        <v>1405.93</v>
      </c>
      <c r="G12" s="10">
        <v>0</v>
      </c>
      <c r="H12" s="10">
        <v>11852.03</v>
      </c>
      <c r="I12" s="11">
        <v>798.03</v>
      </c>
      <c r="J12" s="11">
        <v>0</v>
      </c>
      <c r="K12" s="11">
        <v>0</v>
      </c>
      <c r="L12" s="11">
        <v>25.9</v>
      </c>
    </row>
    <row r="13" spans="1:12" x14ac:dyDescent="0.25">
      <c r="A13" s="8" t="s">
        <v>51</v>
      </c>
      <c r="B13" s="9">
        <f t="shared" si="0"/>
        <v>5570.29</v>
      </c>
      <c r="C13" s="10">
        <v>0</v>
      </c>
      <c r="D13" s="10">
        <v>0</v>
      </c>
      <c r="E13" s="12">
        <v>0</v>
      </c>
      <c r="F13" s="10">
        <v>0</v>
      </c>
      <c r="G13" s="10">
        <v>0</v>
      </c>
      <c r="H13" s="10">
        <v>5570.29</v>
      </c>
      <c r="I13" s="11">
        <v>0</v>
      </c>
      <c r="J13" s="11">
        <v>0</v>
      </c>
      <c r="K13" s="11">
        <v>0</v>
      </c>
      <c r="L13" s="11"/>
    </row>
    <row r="14" spans="1:12" x14ac:dyDescent="0.25">
      <c r="A14" s="8" t="s">
        <v>52</v>
      </c>
      <c r="B14" s="9">
        <f t="shared" si="0"/>
        <v>11976.449999999999</v>
      </c>
      <c r="C14" s="11">
        <v>0</v>
      </c>
      <c r="D14" s="10">
        <v>1595.77</v>
      </c>
      <c r="E14" s="11">
        <v>0</v>
      </c>
      <c r="F14" s="11">
        <v>6043.03</v>
      </c>
      <c r="G14" s="11">
        <v>0</v>
      </c>
      <c r="H14" s="10">
        <v>1122.92</v>
      </c>
      <c r="I14" s="10">
        <f>214.73+3000</f>
        <v>3214.73</v>
      </c>
      <c r="J14" s="11">
        <v>0</v>
      </c>
      <c r="K14" s="11">
        <v>0</v>
      </c>
      <c r="L14" s="11"/>
    </row>
    <row r="15" spans="1:12" x14ac:dyDescent="0.25">
      <c r="A15" s="8" t="s">
        <v>53</v>
      </c>
      <c r="B15" s="9">
        <f t="shared" si="0"/>
        <v>7277.98</v>
      </c>
      <c r="C15" s="10">
        <v>0</v>
      </c>
      <c r="D15" s="10">
        <v>1810.35</v>
      </c>
      <c r="E15" s="12">
        <v>0</v>
      </c>
      <c r="F15" s="10">
        <v>0</v>
      </c>
      <c r="G15" s="10">
        <v>0</v>
      </c>
      <c r="H15" s="10">
        <v>5467.63</v>
      </c>
      <c r="I15" s="11">
        <v>0</v>
      </c>
      <c r="J15" s="11">
        <v>0</v>
      </c>
      <c r="K15" s="11">
        <v>0</v>
      </c>
      <c r="L15" s="11"/>
    </row>
    <row r="16" spans="1:12" x14ac:dyDescent="0.25">
      <c r="A16" s="8" t="s">
        <v>54</v>
      </c>
      <c r="B16" s="9">
        <f t="shared" si="0"/>
        <v>20253.23</v>
      </c>
      <c r="C16" s="10">
        <v>0</v>
      </c>
      <c r="D16" s="10">
        <v>3145</v>
      </c>
      <c r="E16" s="12">
        <v>0</v>
      </c>
      <c r="F16" s="10">
        <v>14454.2</v>
      </c>
      <c r="G16" s="10">
        <v>0</v>
      </c>
      <c r="H16" s="10">
        <v>2715.25</v>
      </c>
      <c r="I16" s="10">
        <v>0</v>
      </c>
      <c r="J16" s="11">
        <v>0</v>
      </c>
      <c r="K16" s="11">
        <v>0</v>
      </c>
      <c r="L16" s="11">
        <v>-61.22</v>
      </c>
    </row>
    <row r="17" spans="1:12" x14ac:dyDescent="0.25">
      <c r="A17" s="8" t="s">
        <v>55</v>
      </c>
      <c r="B17" s="9">
        <f t="shared" si="0"/>
        <v>12886.960000000001</v>
      </c>
      <c r="C17" s="10">
        <v>0</v>
      </c>
      <c r="D17" s="10">
        <v>1850</v>
      </c>
      <c r="E17" s="12">
        <v>0</v>
      </c>
      <c r="F17" s="10">
        <v>0</v>
      </c>
      <c r="G17" s="10">
        <v>0</v>
      </c>
      <c r="H17" s="10">
        <v>0</v>
      </c>
      <c r="I17" s="10">
        <f>256.02+10780.94</f>
        <v>11036.960000000001</v>
      </c>
      <c r="J17" s="11">
        <v>0</v>
      </c>
      <c r="K17" s="11">
        <v>0</v>
      </c>
      <c r="L17" s="11"/>
    </row>
    <row r="18" spans="1:12" x14ac:dyDescent="0.25">
      <c r="A18" s="8" t="s">
        <v>56</v>
      </c>
      <c r="B18" s="9">
        <f>SUM(C18:L18)</f>
        <v>62371.670000000006</v>
      </c>
      <c r="C18" s="10">
        <v>1110.68</v>
      </c>
      <c r="D18" s="10">
        <v>0</v>
      </c>
      <c r="E18" s="12">
        <v>0</v>
      </c>
      <c r="F18" s="10">
        <f>56449.4+2916</f>
        <v>59365.4</v>
      </c>
      <c r="G18" s="10">
        <v>0</v>
      </c>
      <c r="H18" s="10">
        <v>1927</v>
      </c>
      <c r="I18" s="10">
        <v>1.26</v>
      </c>
      <c r="J18" s="11">
        <v>0</v>
      </c>
      <c r="K18" s="11">
        <v>0</v>
      </c>
      <c r="L18" s="11">
        <v>-32.67</v>
      </c>
    </row>
    <row r="19" spans="1:12" x14ac:dyDescent="0.25">
      <c r="A19" s="8" t="s">
        <v>57</v>
      </c>
      <c r="B19" s="9">
        <f t="shared" ref="B19:B26" si="1">SUM(C19:L19)</f>
        <v>467.92</v>
      </c>
      <c r="C19" s="10">
        <v>0</v>
      </c>
      <c r="D19" s="10">
        <v>0</v>
      </c>
      <c r="E19" s="12">
        <v>0</v>
      </c>
      <c r="F19" s="10">
        <v>0</v>
      </c>
      <c r="G19" s="10">
        <v>0</v>
      </c>
      <c r="H19" s="10">
        <v>0</v>
      </c>
      <c r="I19" s="10">
        <v>0</v>
      </c>
      <c r="J19" s="11">
        <v>467.92</v>
      </c>
      <c r="K19" s="11">
        <v>0</v>
      </c>
      <c r="L19" s="11"/>
    </row>
    <row r="20" spans="1:12" x14ac:dyDescent="0.25">
      <c r="A20" s="8" t="s">
        <v>58</v>
      </c>
      <c r="B20" s="9">
        <f t="shared" si="1"/>
        <v>14056.47</v>
      </c>
      <c r="C20" s="10">
        <v>0</v>
      </c>
      <c r="D20" s="10">
        <v>0</v>
      </c>
      <c r="E20" s="12">
        <v>0</v>
      </c>
      <c r="F20" s="10">
        <v>0</v>
      </c>
      <c r="G20" s="10">
        <v>0</v>
      </c>
      <c r="H20" s="10">
        <v>14056.47</v>
      </c>
      <c r="I20" s="11">
        <v>0</v>
      </c>
      <c r="J20" s="11">
        <v>0</v>
      </c>
      <c r="K20" s="11">
        <v>0</v>
      </c>
      <c r="L20" s="11"/>
    </row>
    <row r="21" spans="1:12" x14ac:dyDescent="0.25">
      <c r="A21" s="8" t="s">
        <v>59</v>
      </c>
      <c r="B21" s="9">
        <f t="shared" si="1"/>
        <v>44887.509999999995</v>
      </c>
      <c r="C21" s="10">
        <v>0</v>
      </c>
      <c r="D21" s="10">
        <v>1053.5</v>
      </c>
      <c r="E21" s="12">
        <v>0</v>
      </c>
      <c r="F21" s="10">
        <v>0</v>
      </c>
      <c r="G21" s="10">
        <v>0</v>
      </c>
      <c r="H21" s="10">
        <v>15124</v>
      </c>
      <c r="I21" s="11">
        <v>0</v>
      </c>
      <c r="J21" s="11">
        <v>0</v>
      </c>
      <c r="K21" s="11">
        <v>28710.01</v>
      </c>
      <c r="L21" s="11"/>
    </row>
    <row r="22" spans="1:12" x14ac:dyDescent="0.25">
      <c r="A22" s="8" t="s">
        <v>60</v>
      </c>
      <c r="B22" s="9">
        <f t="shared" si="1"/>
        <v>38444.410000000003</v>
      </c>
      <c r="C22" s="10">
        <v>0</v>
      </c>
      <c r="D22" s="10">
        <v>650</v>
      </c>
      <c r="E22" s="12">
        <v>0</v>
      </c>
      <c r="F22" s="10">
        <f>37637.8+138</f>
        <v>37775.800000000003</v>
      </c>
      <c r="G22" s="10">
        <v>0</v>
      </c>
      <c r="H22" s="10">
        <v>0</v>
      </c>
      <c r="I22" s="11">
        <f>169+4.2</f>
        <v>173.2</v>
      </c>
      <c r="J22" s="11">
        <v>0</v>
      </c>
      <c r="K22" s="11">
        <v>0</v>
      </c>
      <c r="L22" s="11">
        <v>-154.59</v>
      </c>
    </row>
    <row r="23" spans="1:12" x14ac:dyDescent="0.25">
      <c r="A23" s="8" t="s">
        <v>61</v>
      </c>
      <c r="B23" s="9">
        <f t="shared" si="1"/>
        <v>1748.1</v>
      </c>
      <c r="C23" s="10">
        <v>345.89</v>
      </c>
      <c r="D23" s="10">
        <v>50</v>
      </c>
      <c r="E23" s="12">
        <v>0</v>
      </c>
      <c r="F23" s="10">
        <v>118.21</v>
      </c>
      <c r="G23" s="10">
        <v>18</v>
      </c>
      <c r="H23" s="10">
        <v>1216</v>
      </c>
      <c r="I23" s="10">
        <v>0</v>
      </c>
      <c r="J23" s="11">
        <v>0</v>
      </c>
      <c r="K23" s="11">
        <v>0</v>
      </c>
      <c r="L23" s="11"/>
    </row>
    <row r="24" spans="1:12" x14ac:dyDescent="0.25">
      <c r="A24" s="8" t="s">
        <v>62</v>
      </c>
      <c r="B24" s="9">
        <f t="shared" si="1"/>
        <v>70913.3</v>
      </c>
      <c r="C24" s="10">
        <v>0</v>
      </c>
      <c r="D24" s="10">
        <v>48674.96</v>
      </c>
      <c r="E24" s="12">
        <v>90</v>
      </c>
      <c r="F24" s="10">
        <v>20228.43</v>
      </c>
      <c r="G24" s="10">
        <v>0</v>
      </c>
      <c r="H24" s="10">
        <v>1910.68</v>
      </c>
      <c r="I24" s="11">
        <v>56.21</v>
      </c>
      <c r="J24" s="11">
        <v>0</v>
      </c>
      <c r="K24" s="11">
        <v>0</v>
      </c>
      <c r="L24" s="11">
        <v>-46.98</v>
      </c>
    </row>
    <row r="25" spans="1:12" x14ac:dyDescent="0.25">
      <c r="A25" s="8" t="s">
        <v>63</v>
      </c>
      <c r="B25" s="9">
        <f t="shared" si="1"/>
        <v>8192.880000000001</v>
      </c>
      <c r="C25" s="10">
        <v>0</v>
      </c>
      <c r="D25" s="10">
        <v>1600</v>
      </c>
      <c r="E25" s="12">
        <v>0</v>
      </c>
      <c r="F25" s="10">
        <v>730.44</v>
      </c>
      <c r="G25" s="10">
        <v>0</v>
      </c>
      <c r="H25" s="10">
        <v>5885.02</v>
      </c>
      <c r="I25" s="11">
        <v>0</v>
      </c>
      <c r="J25" s="11">
        <v>0</v>
      </c>
      <c r="K25" s="11">
        <v>0</v>
      </c>
      <c r="L25" s="11">
        <v>-22.58</v>
      </c>
    </row>
    <row r="26" spans="1:12" x14ac:dyDescent="0.25">
      <c r="A26" s="8" t="s">
        <v>64</v>
      </c>
      <c r="B26" s="9">
        <f t="shared" si="1"/>
        <v>7865.99</v>
      </c>
      <c r="C26" s="10">
        <v>0</v>
      </c>
      <c r="D26" s="10">
        <v>700</v>
      </c>
      <c r="E26" s="10">
        <v>0</v>
      </c>
      <c r="F26" s="10">
        <v>53.81</v>
      </c>
      <c r="G26" s="10">
        <v>1280.03</v>
      </c>
      <c r="H26" s="10">
        <v>5832.15</v>
      </c>
      <c r="I26" s="10">
        <v>0</v>
      </c>
      <c r="J26" s="10">
        <v>0</v>
      </c>
      <c r="K26" s="11">
        <v>0</v>
      </c>
      <c r="L26" s="11"/>
    </row>
    <row r="27" spans="1:12" x14ac:dyDescent="0.25">
      <c r="A27" s="13"/>
      <c r="B27" s="14">
        <f>SUM(B2:B26)</f>
        <v>402909.01999999996</v>
      </c>
      <c r="C27" s="14">
        <f t="shared" ref="C27:L27" si="2">SUM(C2:C26)</f>
        <v>1742.06</v>
      </c>
      <c r="D27" s="14">
        <f t="shared" si="2"/>
        <v>95547.06</v>
      </c>
      <c r="E27" s="14">
        <f t="shared" si="2"/>
        <v>90</v>
      </c>
      <c r="F27" s="14">
        <f t="shared" si="2"/>
        <v>157042.11999999997</v>
      </c>
      <c r="G27" s="14">
        <f t="shared" si="2"/>
        <v>1298.03</v>
      </c>
      <c r="H27" s="14">
        <f t="shared" si="2"/>
        <v>97151.01999999999</v>
      </c>
      <c r="I27" s="14">
        <f t="shared" si="2"/>
        <v>18286.36</v>
      </c>
      <c r="J27" s="14">
        <f t="shared" si="2"/>
        <v>3356.4300000000003</v>
      </c>
      <c r="K27" s="14">
        <f t="shared" si="2"/>
        <v>28817.26</v>
      </c>
      <c r="L27" s="14">
        <f t="shared" si="2"/>
        <v>-421.32</v>
      </c>
    </row>
  </sheetData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7" sqref="B27"/>
    </sheetView>
  </sheetViews>
  <sheetFormatPr defaultRowHeight="15" x14ac:dyDescent="0.25"/>
  <cols>
    <col min="1" max="1" width="41" bestFit="1" customWidth="1"/>
    <col min="2" max="13" width="16.7109375" customWidth="1"/>
    <col min="14" max="14" width="35.5703125" bestFit="1" customWidth="1"/>
    <col min="15" max="15" width="11.140625" bestFit="1" customWidth="1"/>
    <col min="16" max="17" width="10.140625" customWidth="1"/>
  </cols>
  <sheetData>
    <row r="1" spans="1:13" ht="58.5" customHeight="1" x14ac:dyDescent="0.25">
      <c r="A1" s="4" t="s">
        <v>29</v>
      </c>
      <c r="B1" s="5" t="s">
        <v>3</v>
      </c>
      <c r="C1" s="6" t="s">
        <v>65</v>
      </c>
      <c r="D1" s="6" t="s">
        <v>17</v>
      </c>
      <c r="E1" s="6" t="s">
        <v>66</v>
      </c>
      <c r="F1" s="6" t="s">
        <v>67</v>
      </c>
      <c r="G1" s="7" t="s">
        <v>68</v>
      </c>
      <c r="H1" s="7" t="s">
        <v>69</v>
      </c>
      <c r="I1" s="7" t="s">
        <v>70</v>
      </c>
      <c r="J1" s="7" t="s">
        <v>71</v>
      </c>
      <c r="K1" s="7" t="s">
        <v>23</v>
      </c>
      <c r="L1" s="7" t="s">
        <v>72</v>
      </c>
      <c r="M1" s="7" t="s">
        <v>73</v>
      </c>
    </row>
    <row r="2" spans="1:13" x14ac:dyDescent="0.25">
      <c r="A2" s="8" t="s">
        <v>40</v>
      </c>
      <c r="B2" s="11">
        <f>SUM(C2:M2)</f>
        <v>0</v>
      </c>
      <c r="C2" s="11">
        <v>0</v>
      </c>
      <c r="D2" s="11">
        <v>0</v>
      </c>
      <c r="E2" s="11">
        <v>0</v>
      </c>
      <c r="F2" s="11">
        <v>0</v>
      </c>
      <c r="G2" s="11">
        <v>0</v>
      </c>
      <c r="H2" s="11">
        <v>0</v>
      </c>
      <c r="I2" s="11">
        <v>0</v>
      </c>
      <c r="J2" s="11">
        <v>0</v>
      </c>
      <c r="K2" s="11">
        <v>0</v>
      </c>
      <c r="L2" s="11">
        <v>0</v>
      </c>
      <c r="M2" s="11">
        <v>0</v>
      </c>
    </row>
    <row r="3" spans="1:13" x14ac:dyDescent="0.25">
      <c r="A3" s="8" t="s">
        <v>74</v>
      </c>
      <c r="B3" s="11">
        <f t="shared" ref="B3:B26" si="0">SUM(C3:M3)</f>
        <v>950.78</v>
      </c>
      <c r="C3" s="11">
        <v>0</v>
      </c>
      <c r="D3" s="11">
        <v>0</v>
      </c>
      <c r="E3" s="11">
        <v>0</v>
      </c>
      <c r="F3" s="11">
        <v>0</v>
      </c>
      <c r="G3" s="11">
        <v>0</v>
      </c>
      <c r="H3" s="11">
        <f>20.39+914.81+15.58</f>
        <v>950.78</v>
      </c>
      <c r="I3" s="11">
        <v>0</v>
      </c>
      <c r="J3" s="11">
        <v>0</v>
      </c>
      <c r="K3" s="11">
        <v>0</v>
      </c>
      <c r="L3" s="11">
        <v>0</v>
      </c>
      <c r="M3" s="11">
        <v>0</v>
      </c>
    </row>
    <row r="4" spans="1:13" x14ac:dyDescent="0.25">
      <c r="A4" s="8" t="s">
        <v>42</v>
      </c>
      <c r="B4" s="11">
        <f t="shared" si="0"/>
        <v>175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1">
        <v>175</v>
      </c>
      <c r="L4" s="11">
        <v>0</v>
      </c>
      <c r="M4" s="11">
        <v>0</v>
      </c>
    </row>
    <row r="5" spans="1:13" x14ac:dyDescent="0.25">
      <c r="A5" s="8" t="s">
        <v>43</v>
      </c>
      <c r="B5" s="11">
        <f t="shared" si="0"/>
        <v>13831.51</v>
      </c>
      <c r="C5" s="11">
        <f>6142.27</f>
        <v>6142.27</v>
      </c>
      <c r="D5" s="11">
        <v>469.89</v>
      </c>
      <c r="E5" s="11">
        <v>6373.59</v>
      </c>
      <c r="F5" s="11">
        <v>69</v>
      </c>
      <c r="G5" s="11">
        <v>0</v>
      </c>
      <c r="H5" s="11">
        <v>588.45000000000005</v>
      </c>
      <c r="I5" s="11">
        <v>7</v>
      </c>
      <c r="J5" s="11">
        <v>0</v>
      </c>
      <c r="K5" s="11">
        <f>90+91.31</f>
        <v>181.31</v>
      </c>
      <c r="L5" s="11">
        <v>0</v>
      </c>
      <c r="M5" s="11">
        <v>0</v>
      </c>
    </row>
    <row r="6" spans="1:13" x14ac:dyDescent="0.25">
      <c r="A6" s="8" t="s">
        <v>44</v>
      </c>
      <c r="B6" s="11">
        <f t="shared" si="0"/>
        <v>16226.079999999998</v>
      </c>
      <c r="C6" s="11">
        <v>0</v>
      </c>
      <c r="D6" s="11">
        <v>0</v>
      </c>
      <c r="E6" s="11">
        <v>2882.06</v>
      </c>
      <c r="F6" s="11">
        <v>1823.51</v>
      </c>
      <c r="G6" s="11">
        <v>0</v>
      </c>
      <c r="H6" s="11">
        <v>469.51</v>
      </c>
      <c r="I6" s="11">
        <v>19.2</v>
      </c>
      <c r="J6" s="11">
        <v>0</v>
      </c>
      <c r="K6" s="11">
        <v>11031.8</v>
      </c>
      <c r="L6" s="11">
        <v>0</v>
      </c>
      <c r="M6" s="11">
        <v>0</v>
      </c>
    </row>
    <row r="7" spans="1:13" x14ac:dyDescent="0.25">
      <c r="A7" s="8" t="s">
        <v>45</v>
      </c>
      <c r="B7" s="11">
        <f t="shared" si="0"/>
        <v>11038.44</v>
      </c>
      <c r="C7" s="11">
        <v>0</v>
      </c>
      <c r="D7" s="11">
        <v>0</v>
      </c>
      <c r="E7" s="11">
        <v>270</v>
      </c>
      <c r="F7" s="11">
        <v>0</v>
      </c>
      <c r="G7" s="11">
        <v>0</v>
      </c>
      <c r="H7" s="17">
        <v>889.69</v>
      </c>
      <c r="I7" s="11">
        <v>74</v>
      </c>
      <c r="J7" s="11">
        <v>0</v>
      </c>
      <c r="K7" s="11">
        <v>8503</v>
      </c>
      <c r="L7" s="11">
        <v>1301.75</v>
      </c>
      <c r="M7" s="11">
        <v>0</v>
      </c>
    </row>
    <row r="8" spans="1:13" x14ac:dyDescent="0.25">
      <c r="A8" s="8" t="s">
        <v>46</v>
      </c>
      <c r="B8" s="11">
        <f t="shared" si="0"/>
        <v>2754.77</v>
      </c>
      <c r="C8" s="11">
        <v>0</v>
      </c>
      <c r="D8" s="11">
        <v>0</v>
      </c>
      <c r="E8" s="11">
        <v>400</v>
      </c>
      <c r="F8" s="11">
        <v>0</v>
      </c>
      <c r="G8" s="11">
        <v>0</v>
      </c>
      <c r="H8" s="11">
        <f>2754.77-400</f>
        <v>2354.77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</row>
    <row r="9" spans="1:13" x14ac:dyDescent="0.25">
      <c r="A9" s="8" t="s">
        <v>47</v>
      </c>
      <c r="B9" s="11">
        <f t="shared" si="0"/>
        <v>686.81</v>
      </c>
      <c r="C9" s="11">
        <v>638</v>
      </c>
      <c r="D9" s="11">
        <v>48.81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</row>
    <row r="10" spans="1:13" x14ac:dyDescent="0.25">
      <c r="A10" s="8" t="s">
        <v>48</v>
      </c>
      <c r="B10" s="11">
        <f t="shared" si="0"/>
        <v>10262.92</v>
      </c>
      <c r="C10" s="11">
        <v>5622.05</v>
      </c>
      <c r="D10" s="11">
        <v>430.11</v>
      </c>
      <c r="E10" s="11">
        <v>157.26</v>
      </c>
      <c r="F10" s="11">
        <v>2575</v>
      </c>
      <c r="G10" s="11">
        <v>640</v>
      </c>
      <c r="H10" s="11">
        <v>0</v>
      </c>
      <c r="I10" s="11">
        <v>458.5</v>
      </c>
      <c r="J10" s="11">
        <v>0</v>
      </c>
      <c r="K10" s="11">
        <v>0</v>
      </c>
      <c r="L10" s="11">
        <v>380</v>
      </c>
      <c r="M10" s="11">
        <v>0</v>
      </c>
    </row>
    <row r="11" spans="1:13" x14ac:dyDescent="0.25">
      <c r="A11" s="8" t="s">
        <v>49</v>
      </c>
      <c r="B11" s="11">
        <f t="shared" si="0"/>
        <v>2577.94</v>
      </c>
      <c r="C11" s="11">
        <v>0</v>
      </c>
      <c r="D11" s="11">
        <v>0</v>
      </c>
      <c r="E11" s="16">
        <v>1832.41</v>
      </c>
      <c r="F11" s="11">
        <v>0</v>
      </c>
      <c r="G11" s="11">
        <v>0</v>
      </c>
      <c r="H11" s="11">
        <v>486.93</v>
      </c>
      <c r="I11" s="11">
        <v>170.1</v>
      </c>
      <c r="J11" s="11">
        <v>0</v>
      </c>
      <c r="K11" s="11">
        <v>88.5</v>
      </c>
      <c r="L11" s="11">
        <v>0</v>
      </c>
      <c r="M11" s="11">
        <v>0</v>
      </c>
    </row>
    <row r="12" spans="1:13" x14ac:dyDescent="0.25">
      <c r="A12" s="8" t="s">
        <v>50</v>
      </c>
      <c r="B12" s="11">
        <f t="shared" si="0"/>
        <v>21538.559999999998</v>
      </c>
      <c r="C12" s="11">
        <v>10740.9</v>
      </c>
      <c r="D12" s="11">
        <v>811.52</v>
      </c>
      <c r="E12" s="11">
        <v>0</v>
      </c>
      <c r="F12" s="11">
        <v>4455.24</v>
      </c>
      <c r="G12" s="11">
        <v>0</v>
      </c>
      <c r="H12" s="11">
        <v>4892</v>
      </c>
      <c r="I12" s="11">
        <v>58.3</v>
      </c>
      <c r="J12" s="11">
        <v>0</v>
      </c>
      <c r="K12" s="11">
        <v>0</v>
      </c>
      <c r="L12" s="11">
        <v>408</v>
      </c>
      <c r="M12" s="11">
        <v>172.6</v>
      </c>
    </row>
    <row r="13" spans="1:13" x14ac:dyDescent="0.25">
      <c r="A13" s="8" t="s">
        <v>51</v>
      </c>
      <c r="B13" s="11">
        <f t="shared" si="0"/>
        <v>3424.63</v>
      </c>
      <c r="C13" s="11">
        <v>0</v>
      </c>
      <c r="D13" s="11">
        <v>0</v>
      </c>
      <c r="E13" s="11">
        <v>1940</v>
      </c>
      <c r="F13" s="11">
        <v>0</v>
      </c>
      <c r="G13" s="11">
        <v>0</v>
      </c>
      <c r="H13" s="11">
        <v>853.84</v>
      </c>
      <c r="I13" s="11">
        <v>297.26</v>
      </c>
      <c r="J13" s="11">
        <v>333.53</v>
      </c>
      <c r="K13" s="11">
        <v>0</v>
      </c>
      <c r="L13" s="11">
        <v>0</v>
      </c>
      <c r="M13" s="11">
        <v>0</v>
      </c>
    </row>
    <row r="14" spans="1:13" x14ac:dyDescent="0.25">
      <c r="A14" s="8" t="s">
        <v>52</v>
      </c>
      <c r="B14" s="11">
        <f t="shared" si="0"/>
        <v>16879.93</v>
      </c>
      <c r="C14" s="11">
        <v>0</v>
      </c>
      <c r="D14" s="11">
        <v>0</v>
      </c>
      <c r="E14" s="11">
        <v>12529.45</v>
      </c>
      <c r="F14" s="11">
        <v>0</v>
      </c>
      <c r="G14" s="11">
        <v>0</v>
      </c>
      <c r="H14" s="11">
        <v>560.97</v>
      </c>
      <c r="I14" s="11">
        <v>3789.51</v>
      </c>
      <c r="J14" s="11">
        <v>0</v>
      </c>
      <c r="K14" s="11">
        <v>0</v>
      </c>
      <c r="L14" s="11">
        <v>0</v>
      </c>
      <c r="M14" s="11">
        <v>0</v>
      </c>
    </row>
    <row r="15" spans="1:13" x14ac:dyDescent="0.25">
      <c r="A15" s="8" t="s">
        <v>53</v>
      </c>
      <c r="B15" s="11">
        <f t="shared" si="0"/>
        <v>4064.1600000000003</v>
      </c>
      <c r="C15" s="11">
        <v>0</v>
      </c>
      <c r="D15" s="11">
        <v>0</v>
      </c>
      <c r="E15" s="11">
        <v>521</v>
      </c>
      <c r="F15" s="11">
        <v>0</v>
      </c>
      <c r="G15" s="11">
        <v>0</v>
      </c>
      <c r="H15" s="11">
        <v>2975.86</v>
      </c>
      <c r="I15" s="11">
        <v>77.3</v>
      </c>
      <c r="J15" s="11">
        <v>0</v>
      </c>
      <c r="K15" s="11">
        <v>490</v>
      </c>
      <c r="L15" s="11">
        <v>0</v>
      </c>
      <c r="M15" s="11">
        <v>0</v>
      </c>
    </row>
    <row r="16" spans="1:13" x14ac:dyDescent="0.25">
      <c r="A16" s="8" t="s">
        <v>54</v>
      </c>
      <c r="B16" s="11">
        <f t="shared" si="0"/>
        <v>13708.56</v>
      </c>
      <c r="C16" s="11">
        <v>5110.63</v>
      </c>
      <c r="D16" s="11">
        <v>442.09</v>
      </c>
      <c r="E16" s="11">
        <v>0</v>
      </c>
      <c r="F16" s="11">
        <v>2199</v>
      </c>
      <c r="G16" s="11">
        <v>0</v>
      </c>
      <c r="H16" s="11">
        <v>3378.88</v>
      </c>
      <c r="I16" s="11">
        <v>506.1</v>
      </c>
      <c r="J16" s="11">
        <v>0</v>
      </c>
      <c r="K16" s="11">
        <v>538.79999999999995</v>
      </c>
      <c r="L16" s="11">
        <v>0</v>
      </c>
      <c r="M16" s="11">
        <v>1533.06</v>
      </c>
    </row>
    <row r="17" spans="1:17" x14ac:dyDescent="0.25">
      <c r="A17" s="8" t="s">
        <v>55</v>
      </c>
      <c r="B17" s="11">
        <f t="shared" si="0"/>
        <v>5131.05</v>
      </c>
      <c r="C17" s="11">
        <v>4458.76</v>
      </c>
      <c r="D17" s="11">
        <v>341.08</v>
      </c>
      <c r="E17" s="11">
        <v>0</v>
      </c>
      <c r="F17" s="11">
        <v>0</v>
      </c>
      <c r="G17" s="11">
        <v>0</v>
      </c>
      <c r="H17" s="11">
        <v>231.21</v>
      </c>
      <c r="I17" s="11">
        <v>0</v>
      </c>
      <c r="J17" s="11">
        <v>0</v>
      </c>
      <c r="K17" s="11">
        <v>0</v>
      </c>
      <c r="L17" s="11">
        <v>100</v>
      </c>
      <c r="M17" s="11">
        <v>0</v>
      </c>
    </row>
    <row r="18" spans="1:17" x14ac:dyDescent="0.25">
      <c r="A18" s="8" t="s">
        <v>57</v>
      </c>
      <c r="B18" s="11">
        <f t="shared" si="0"/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</row>
    <row r="19" spans="1:17" x14ac:dyDescent="0.25">
      <c r="A19" s="8" t="s">
        <v>56</v>
      </c>
      <c r="B19" s="11">
        <f t="shared" si="0"/>
        <v>66214.77</v>
      </c>
      <c r="C19" s="11">
        <v>52510.52</v>
      </c>
      <c r="D19" s="11">
        <v>4071.72</v>
      </c>
      <c r="E19" s="11">
        <v>0</v>
      </c>
      <c r="F19" s="11">
        <v>1255.48</v>
      </c>
      <c r="G19" s="11">
        <v>0</v>
      </c>
      <c r="H19" s="11">
        <v>3365.7</v>
      </c>
      <c r="I19" s="11">
        <v>2520</v>
      </c>
      <c r="J19" s="11">
        <v>0</v>
      </c>
      <c r="K19" s="11">
        <v>0</v>
      </c>
      <c r="L19" s="11">
        <v>405</v>
      </c>
      <c r="M19" s="11">
        <v>2086.35</v>
      </c>
    </row>
    <row r="20" spans="1:17" x14ac:dyDescent="0.25">
      <c r="A20" s="8" t="s">
        <v>58</v>
      </c>
      <c r="B20" s="11">
        <f t="shared" si="0"/>
        <v>6680.2599999999993</v>
      </c>
      <c r="C20" s="11">
        <v>6072.03</v>
      </c>
      <c r="D20" s="11">
        <v>464.5</v>
      </c>
      <c r="E20" s="11">
        <v>0</v>
      </c>
      <c r="F20" s="11">
        <v>0</v>
      </c>
      <c r="G20" s="11">
        <v>0</v>
      </c>
      <c r="H20" s="11">
        <v>143.72999999999999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</row>
    <row r="21" spans="1:17" x14ac:dyDescent="0.25">
      <c r="A21" s="8" t="s">
        <v>59</v>
      </c>
      <c r="B21" s="11">
        <f t="shared" si="0"/>
        <v>54993.899999999994</v>
      </c>
      <c r="C21" s="11">
        <v>0</v>
      </c>
      <c r="D21" s="11">
        <v>0</v>
      </c>
      <c r="E21" s="11">
        <v>11115</v>
      </c>
      <c r="F21" s="11">
        <v>0</v>
      </c>
      <c r="G21" s="11">
        <v>4184.49</v>
      </c>
      <c r="H21" s="11">
        <v>25281.72</v>
      </c>
      <c r="I21" s="11">
        <v>8554.5499999999993</v>
      </c>
      <c r="J21" s="11">
        <v>5466.4</v>
      </c>
      <c r="K21" s="11">
        <v>0</v>
      </c>
      <c r="L21" s="11">
        <v>369.38</v>
      </c>
      <c r="M21" s="11">
        <v>22.36</v>
      </c>
    </row>
    <row r="22" spans="1:17" x14ac:dyDescent="0.25">
      <c r="A22" s="8" t="s">
        <v>60</v>
      </c>
      <c r="B22" s="11">
        <f t="shared" si="0"/>
        <v>12502.84</v>
      </c>
      <c r="C22" s="11">
        <v>9260.5</v>
      </c>
      <c r="D22" s="11">
        <v>708.41</v>
      </c>
      <c r="E22" s="11">
        <v>0</v>
      </c>
      <c r="F22" s="11">
        <v>0</v>
      </c>
      <c r="G22" s="11">
        <v>0</v>
      </c>
      <c r="H22" s="11">
        <v>1208.6300000000001</v>
      </c>
      <c r="I22" s="11">
        <v>796.9</v>
      </c>
      <c r="J22" s="11">
        <v>0</v>
      </c>
      <c r="K22" s="11">
        <v>0</v>
      </c>
      <c r="L22" s="11">
        <v>0</v>
      </c>
      <c r="M22" s="11">
        <v>528.4</v>
      </c>
    </row>
    <row r="23" spans="1:17" x14ac:dyDescent="0.25">
      <c r="A23" s="8" t="s">
        <v>61</v>
      </c>
      <c r="B23" s="11">
        <f t="shared" si="0"/>
        <v>3099.2200000000003</v>
      </c>
      <c r="C23" s="11">
        <v>0</v>
      </c>
      <c r="D23" s="11">
        <v>0</v>
      </c>
      <c r="E23" s="11">
        <v>0</v>
      </c>
      <c r="F23" s="11">
        <v>540</v>
      </c>
      <c r="G23" s="11">
        <v>0</v>
      </c>
      <c r="H23" s="11">
        <v>1107.02</v>
      </c>
      <c r="I23" s="11">
        <v>414.24</v>
      </c>
      <c r="J23" s="11">
        <v>0</v>
      </c>
      <c r="K23" s="11">
        <v>0</v>
      </c>
      <c r="L23" s="11">
        <v>0</v>
      </c>
      <c r="M23" s="11">
        <v>1037.96</v>
      </c>
    </row>
    <row r="24" spans="1:17" x14ac:dyDescent="0.25">
      <c r="A24" s="8" t="s">
        <v>62</v>
      </c>
      <c r="B24" s="11">
        <f t="shared" si="0"/>
        <v>3089.1800000000003</v>
      </c>
      <c r="C24" s="11">
        <v>0</v>
      </c>
      <c r="D24" s="11">
        <v>0</v>
      </c>
      <c r="E24" s="11">
        <v>0</v>
      </c>
      <c r="F24" s="11">
        <v>1152.46</v>
      </c>
      <c r="G24" s="11">
        <v>0</v>
      </c>
      <c r="H24" s="11">
        <v>691.29</v>
      </c>
      <c r="I24" s="11">
        <v>77.67</v>
      </c>
      <c r="J24" s="11">
        <v>0</v>
      </c>
      <c r="K24" s="11">
        <v>900</v>
      </c>
      <c r="L24" s="11">
        <v>60.4</v>
      </c>
      <c r="M24" s="11">
        <v>207.36</v>
      </c>
    </row>
    <row r="25" spans="1:17" x14ac:dyDescent="0.25">
      <c r="A25" s="8" t="s">
        <v>63</v>
      </c>
      <c r="B25" s="11">
        <f t="shared" si="0"/>
        <v>6082.68</v>
      </c>
      <c r="C25" s="18">
        <v>3696</v>
      </c>
      <c r="D25" s="11">
        <v>282.72000000000003</v>
      </c>
      <c r="E25" s="11">
        <v>1000</v>
      </c>
      <c r="F25" s="11">
        <v>350</v>
      </c>
      <c r="G25" s="11">
        <v>0</v>
      </c>
      <c r="H25" s="11">
        <v>104.92</v>
      </c>
      <c r="I25" s="11">
        <v>0</v>
      </c>
      <c r="J25" s="11">
        <v>0</v>
      </c>
      <c r="K25" s="11">
        <v>0</v>
      </c>
      <c r="L25" s="11">
        <v>0</v>
      </c>
      <c r="M25" s="11">
        <v>649.04</v>
      </c>
    </row>
    <row r="26" spans="1:17" x14ac:dyDescent="0.25">
      <c r="A26" s="8" t="s">
        <v>64</v>
      </c>
      <c r="B26" s="11">
        <f t="shared" si="0"/>
        <v>4019.64</v>
      </c>
      <c r="C26" s="11">
        <v>3068</v>
      </c>
      <c r="D26" s="11">
        <v>234.7</v>
      </c>
      <c r="E26" s="11">
        <v>0</v>
      </c>
      <c r="F26" s="11">
        <v>0</v>
      </c>
      <c r="G26" s="11">
        <v>0</v>
      </c>
      <c r="H26" s="11">
        <v>716.94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</row>
    <row r="27" spans="1:17" x14ac:dyDescent="0.25">
      <c r="A27" s="13"/>
      <c r="B27" s="11">
        <f>SUM(B2:B26)</f>
        <v>279933.63</v>
      </c>
      <c r="C27" s="11">
        <f t="shared" ref="C27:M27" si="1">SUM(C2:C26)</f>
        <v>107319.66</v>
      </c>
      <c r="D27" s="11">
        <f t="shared" si="1"/>
        <v>8305.5499999999993</v>
      </c>
      <c r="E27" s="11">
        <f t="shared" si="1"/>
        <v>39020.770000000004</v>
      </c>
      <c r="F27" s="11">
        <f t="shared" si="1"/>
        <v>14419.689999999999</v>
      </c>
      <c r="G27" s="11">
        <f t="shared" si="1"/>
        <v>4824.49</v>
      </c>
      <c r="H27" s="11">
        <f t="shared" si="1"/>
        <v>51252.84</v>
      </c>
      <c r="I27" s="11">
        <f t="shared" si="1"/>
        <v>17820.63</v>
      </c>
      <c r="J27" s="11">
        <f t="shared" si="1"/>
        <v>5799.9299999999994</v>
      </c>
      <c r="K27" s="11">
        <f t="shared" si="1"/>
        <v>21908.41</v>
      </c>
      <c r="L27" s="11">
        <f t="shared" si="1"/>
        <v>3024.53</v>
      </c>
      <c r="M27" s="11">
        <f t="shared" si="1"/>
        <v>6237.1299999999992</v>
      </c>
    </row>
    <row r="30" spans="1:17" x14ac:dyDescent="0.25">
      <c r="C30" s="18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8"/>
      <c r="P30" s="18"/>
      <c r="Q30" s="18"/>
    </row>
    <row r="31" spans="1:17" x14ac:dyDescent="0.25">
      <c r="C31" s="11"/>
      <c r="D31" s="18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8"/>
      <c r="P31" s="18"/>
      <c r="Q31" s="18"/>
    </row>
    <row r="32" spans="1:17" x14ac:dyDescent="0.25">
      <c r="C32" s="11"/>
      <c r="D32" s="11"/>
      <c r="E32" s="18"/>
      <c r="F32" s="11"/>
      <c r="G32" s="11"/>
      <c r="H32" s="11"/>
      <c r="I32" s="11"/>
      <c r="J32" s="11"/>
      <c r="K32" s="11"/>
      <c r="L32" s="11"/>
      <c r="M32" s="11"/>
      <c r="N32" s="11"/>
      <c r="O32" s="18"/>
      <c r="P32" s="18"/>
      <c r="Q32" s="18"/>
    </row>
    <row r="33" spans="3:17" x14ac:dyDescent="0.25">
      <c r="C33" s="11"/>
      <c r="D33" s="11"/>
      <c r="E33" s="18"/>
      <c r="F33" s="11"/>
      <c r="G33" s="11"/>
      <c r="H33" s="11"/>
      <c r="I33" s="11"/>
      <c r="J33" s="11"/>
      <c r="K33" s="11"/>
      <c r="L33" s="11"/>
      <c r="M33" s="11"/>
      <c r="N33" s="11"/>
      <c r="O33" s="18"/>
      <c r="P33" s="18"/>
      <c r="Q33" s="18"/>
    </row>
    <row r="34" spans="3:17" x14ac:dyDescent="0.25">
      <c r="C34" s="11"/>
      <c r="D34" s="11"/>
      <c r="E34" s="11"/>
      <c r="F34" s="18"/>
      <c r="G34" s="11"/>
      <c r="H34" s="11"/>
      <c r="I34" s="11"/>
      <c r="J34" s="11"/>
      <c r="K34" s="11"/>
      <c r="L34" s="11"/>
      <c r="M34" s="11"/>
      <c r="N34" s="11"/>
      <c r="O34" s="18"/>
      <c r="P34" s="18"/>
      <c r="Q34" s="18"/>
    </row>
    <row r="35" spans="3:17" x14ac:dyDescent="0.25">
      <c r="C35" s="11"/>
      <c r="D35" s="11"/>
      <c r="E35" s="11"/>
      <c r="F35" s="11"/>
      <c r="G35" s="11"/>
      <c r="H35" s="18"/>
      <c r="I35" s="11"/>
      <c r="J35" s="11"/>
      <c r="K35" s="11"/>
      <c r="L35" s="11"/>
      <c r="M35" s="11"/>
      <c r="N35" s="11"/>
      <c r="O35" s="18"/>
      <c r="P35" s="18"/>
      <c r="Q35" s="18"/>
    </row>
    <row r="36" spans="3:17" x14ac:dyDescent="0.25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8"/>
      <c r="N36" s="11"/>
      <c r="O36" s="18"/>
      <c r="P36" s="18"/>
      <c r="Q36" s="18"/>
    </row>
    <row r="37" spans="3:17" x14ac:dyDescent="0.25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3:17" x14ac:dyDescent="0.25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3:17" x14ac:dyDescent="0.25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3:17" x14ac:dyDescent="0.25">
      <c r="E40" s="1"/>
      <c r="H40" s="16"/>
      <c r="N40" s="11"/>
      <c r="O40" s="11"/>
      <c r="P40" s="11"/>
      <c r="Q40" s="11"/>
    </row>
    <row r="41" spans="3:17" x14ac:dyDescent="0.25">
      <c r="H41" s="1"/>
      <c r="I41" s="16"/>
      <c r="J41" s="1"/>
      <c r="N41" s="11"/>
      <c r="O41" s="11"/>
      <c r="P41" s="11"/>
      <c r="Q41" s="11"/>
    </row>
    <row r="42" spans="3:17" x14ac:dyDescent="0.25">
      <c r="M42" s="16"/>
      <c r="N42" s="11"/>
      <c r="O42" s="11"/>
      <c r="P42" s="11"/>
      <c r="Q42" s="11"/>
    </row>
    <row r="43" spans="3:17" x14ac:dyDescent="0.25">
      <c r="N43" s="11"/>
      <c r="O43" s="11"/>
      <c r="P43" s="11"/>
      <c r="Q43" s="11"/>
    </row>
    <row r="44" spans="3:17" x14ac:dyDescent="0.25">
      <c r="M44" s="1"/>
      <c r="N44" s="11"/>
      <c r="O44" s="11"/>
      <c r="P44" s="11"/>
      <c r="Q44" s="11"/>
    </row>
    <row r="45" spans="3:17" x14ac:dyDescent="0.25">
      <c r="M45" s="1"/>
      <c r="N45" s="11"/>
      <c r="O45" s="11"/>
      <c r="P45" s="11"/>
      <c r="Q45" s="11"/>
    </row>
    <row r="46" spans="3:17" x14ac:dyDescent="0.25">
      <c r="M46" s="1"/>
      <c r="N46" s="11"/>
      <c r="O46" s="18"/>
      <c r="P46" s="18"/>
      <c r="Q46" s="18"/>
    </row>
    <row r="47" spans="3:17" x14ac:dyDescent="0.25">
      <c r="N47" s="11"/>
      <c r="O47" s="11"/>
      <c r="P47" s="11"/>
      <c r="Q47" s="11"/>
    </row>
  </sheetData>
  <pageMargins left="0.7" right="0.7" top="0.75" bottom="0.75" header="0.3" footer="0.3"/>
  <pageSetup paperSize="5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REVENUE</vt:lpstr>
      <vt:lpstr>EXPENDITURES</vt:lpstr>
      <vt:lpstr>EXPENDITURES!Print_Area</vt:lpstr>
      <vt:lpstr>REVENUE!Print_Area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Rhodes</dc:creator>
  <cp:lastModifiedBy>Administrator</cp:lastModifiedBy>
  <cp:lastPrinted>2016-09-13T19:23:15Z</cp:lastPrinted>
  <dcterms:created xsi:type="dcterms:W3CDTF">2015-09-08T17:08:07Z</dcterms:created>
  <dcterms:modified xsi:type="dcterms:W3CDTF">2016-09-28T20:49:25Z</dcterms:modified>
</cp:coreProperties>
</file>